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38._TRIP.COM 홈쇼핑_프로모션\트립닷컴_2차_라이브방송_한국상품_강원도청광고\"/>
    </mc:Choice>
  </mc:AlternateContent>
  <xr:revisionPtr revIDLastSave="0" documentId="13_ncr:1_{5C526655-E2D1-4941-9DDF-213F5504DF0A}" xr6:coauthVersionLast="45" xr6:coauthVersionMax="45" xr10:uidLastSave="{00000000-0000-0000-0000-000000000000}"/>
  <bookViews>
    <workbookView xWindow="5070" yWindow="5520" windowWidth="26475" windowHeight="13215" xr2:uid="{00000000-000D-0000-FFFF-FFFF00000000}"/>
  </bookViews>
  <sheets>
    <sheet name="리스트" sheetId="2" r:id="rId1"/>
    <sheet name="1" sheetId="33" r:id="rId2"/>
    <sheet name="2" sheetId="34" r:id="rId3"/>
    <sheet name="3" sheetId="39" r:id="rId4"/>
    <sheet name="4" sheetId="46" r:id="rId5"/>
    <sheet name="5" sheetId="47" r:id="rId6"/>
    <sheet name="6" sheetId="48" r:id="rId7"/>
    <sheet name="7" sheetId="49" r:id="rId8"/>
    <sheet name="8" sheetId="50" r:id="rId9"/>
    <sheet name="9" sheetId="14" r:id="rId10"/>
    <sheet name="10" sheetId="31" r:id="rId11"/>
    <sheet name="11" sheetId="12" r:id="rId12"/>
    <sheet name="12" sheetId="32" r:id="rId13"/>
    <sheet name="13" sheetId="19" r:id="rId14"/>
    <sheet name="14" sheetId="13" r:id="rId15"/>
    <sheet name="15" sheetId="23" r:id="rId16"/>
    <sheet name="16" sheetId="29" r:id="rId17"/>
    <sheet name="17" sheetId="35" r:id="rId18"/>
    <sheet name="18" sheetId="36" r:id="rId19"/>
    <sheet name="19" sheetId="37" r:id="rId20"/>
    <sheet name="20" sheetId="38" r:id="rId21"/>
    <sheet name="스케줄(1~12)" sheetId="1" r:id="rId22"/>
  </sheets>
  <definedNames>
    <definedName name="_xlnm.Print_Area" localSheetId="0">리스트!$B$4:$N$24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O12" i="2"/>
  <c r="O11" i="2"/>
  <c r="O10" i="2"/>
  <c r="O8" i="2"/>
  <c r="O7" i="2"/>
  <c r="O5" i="2"/>
  <c r="K10" i="29" l="1"/>
  <c r="O14" i="2" l="1"/>
  <c r="O13" i="2"/>
  <c r="P13" i="2"/>
  <c r="J12" i="38" l="1"/>
  <c r="K23" i="29" l="1"/>
  <c r="P5" i="2" l="1"/>
  <c r="I25" i="35" l="1"/>
  <c r="I12" i="23"/>
  <c r="J12" i="32"/>
  <c r="K11" i="12"/>
  <c r="K23" i="12"/>
  <c r="O6" i="2"/>
  <c r="P6" i="2"/>
  <c r="P7" i="2"/>
  <c r="P8" i="2"/>
  <c r="P9" i="2"/>
  <c r="P10" i="2"/>
  <c r="P11" i="2"/>
  <c r="P12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J13" i="38" l="1"/>
  <c r="J25" i="38"/>
  <c r="J26" i="38" s="1"/>
  <c r="J27" i="38" s="1"/>
  <c r="J28" i="38" s="1"/>
  <c r="J14" i="38" l="1"/>
  <c r="J15" i="38" s="1"/>
  <c r="J16" i="38" s="1"/>
  <c r="K25" i="29"/>
  <c r="K24" i="29"/>
  <c r="K26" i="29" s="1"/>
  <c r="K27" i="29" s="1"/>
  <c r="K28" i="29" s="1"/>
  <c r="K29" i="29" s="1"/>
  <c r="K12" i="29"/>
  <c r="K11" i="29"/>
  <c r="K13" i="29" l="1"/>
  <c r="K14" i="29" s="1"/>
  <c r="K15" i="29" s="1"/>
  <c r="K16" i="29" s="1"/>
  <c r="I26" i="37"/>
  <c r="I25" i="37"/>
  <c r="I24" i="37"/>
  <c r="I14" i="37"/>
  <c r="I13" i="37"/>
  <c r="I12" i="37"/>
  <c r="I15" i="37" l="1"/>
  <c r="I16" i="37" s="1"/>
  <c r="I17" i="37" s="1"/>
  <c r="I18" i="37" s="1"/>
  <c r="I27" i="37"/>
  <c r="I28" i="37"/>
  <c r="I29" i="37" s="1"/>
  <c r="I30" i="37" s="1"/>
  <c r="K21" i="13"/>
  <c r="K11" i="13"/>
  <c r="Q27" i="2" l="1"/>
  <c r="K22" i="13" l="1"/>
  <c r="K23" i="13" s="1"/>
  <c r="K24" i="13" s="1"/>
  <c r="K25" i="13" s="1"/>
  <c r="K12" i="13"/>
  <c r="K13" i="13" s="1"/>
  <c r="K14" i="13" s="1"/>
  <c r="K15" i="13" s="1"/>
  <c r="I26" i="36" l="1"/>
  <c r="K20" i="12" l="1"/>
  <c r="K24" i="12"/>
  <c r="J24" i="32" l="1"/>
  <c r="J23" i="32"/>
  <c r="I25" i="36" l="1"/>
  <c r="I24" i="36"/>
  <c r="I27" i="36" s="1"/>
  <c r="I28" i="36" s="1"/>
  <c r="Q22" i="2"/>
  <c r="I12" i="36"/>
  <c r="I29" i="36" l="1"/>
  <c r="I30" i="36" s="1"/>
  <c r="I13" i="36"/>
  <c r="I15" i="36" s="1"/>
  <c r="I16" i="36" s="1"/>
  <c r="I17" i="36" s="1"/>
  <c r="I18" i="36" s="1"/>
  <c r="I24" i="35" l="1"/>
  <c r="I26" i="35"/>
  <c r="J22" i="32"/>
  <c r="I27" i="35" l="1"/>
  <c r="I28" i="35" s="1"/>
  <c r="I29" i="35" s="1"/>
  <c r="I14" i="35"/>
  <c r="I13" i="35" l="1"/>
  <c r="I23" i="23"/>
  <c r="I20" i="23"/>
  <c r="J36" i="19"/>
  <c r="J35" i="19"/>
  <c r="J25" i="19"/>
  <c r="J14" i="19"/>
  <c r="J15" i="19" s="1"/>
  <c r="J16" i="19" s="1"/>
  <c r="J17" i="19" s="1"/>
  <c r="J18" i="19" s="1"/>
  <c r="J11" i="32"/>
  <c r="K25" i="12"/>
  <c r="K12" i="12"/>
  <c r="K8" i="12"/>
  <c r="I13" i="23" l="1"/>
  <c r="I14" i="23" s="1"/>
  <c r="I15" i="23" s="1"/>
  <c r="I16" i="23" s="1"/>
  <c r="I15" i="35"/>
  <c r="I16" i="35" s="1"/>
  <c r="I17" i="35" s="1"/>
  <c r="I18" i="35" s="1"/>
  <c r="J37" i="19"/>
  <c r="J38" i="19" s="1"/>
  <c r="J39" i="19" s="1"/>
  <c r="J40" i="19" s="1"/>
  <c r="K26" i="12"/>
  <c r="K27" i="12" s="1"/>
  <c r="K28" i="12" s="1"/>
  <c r="K13" i="12"/>
  <c r="K14" i="12" s="1"/>
  <c r="K15" i="12" s="1"/>
  <c r="K16" i="12" s="1"/>
  <c r="J13" i="32"/>
  <c r="J14" i="32" s="1"/>
  <c r="J15" i="32" s="1"/>
  <c r="J16" i="32" s="1"/>
  <c r="J25" i="32"/>
  <c r="J26" i="19"/>
  <c r="J27" i="19" s="1"/>
  <c r="J28" i="19" s="1"/>
  <c r="J29" i="19" s="1"/>
  <c r="I24" i="23"/>
  <c r="I25" i="23" s="1"/>
  <c r="I26" i="23" s="1"/>
  <c r="I27" i="23" s="1"/>
  <c r="J26" i="32" l="1"/>
  <c r="J27" i="32" s="1"/>
  <c r="J28" i="32" s="1"/>
</calcChain>
</file>

<file path=xl/sharedStrings.xml><?xml version="1.0" encoding="utf-8"?>
<sst xmlns="http://schemas.openxmlformats.org/spreadsheetml/2006/main" count="1027" uniqueCount="366">
  <si>
    <t>NO.</t>
    <phoneticPr fontId="3" type="noConversion"/>
  </si>
  <si>
    <t>상품코드</t>
    <phoneticPr fontId="3" type="noConversion"/>
  </si>
  <si>
    <t>상품명</t>
    <phoneticPr fontId="3" type="noConversion"/>
  </si>
  <si>
    <t>구분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</si>
  <si>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</si>
  <si>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</si>
  <si>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</si>
  <si>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</si>
  <si>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</si>
  <si>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달력 오픈 가능 기간</t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</si>
  <si>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</si>
  <si>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</si>
  <si>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</si>
  <si>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</si>
  <si>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</si>
  <si>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</si>
  <si>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투어 포함사항</t>
    <phoneticPr fontId="3" type="noConversion"/>
  </si>
  <si>
    <t>불포함사항</t>
    <phoneticPr fontId="3" type="noConversion"/>
  </si>
  <si>
    <t>개인경비, 개인여행자 보험</t>
    <phoneticPr fontId="3" type="noConversion"/>
  </si>
  <si>
    <t>취소 및 환불규정</t>
    <phoneticPr fontId="3" type="noConversion"/>
  </si>
  <si>
    <t>REMARK</t>
    <phoneticPr fontId="3" type="noConversion"/>
  </si>
  <si>
    <t>월, 수, 금</t>
    <phoneticPr fontId="3" type="noConversion"/>
  </si>
  <si>
    <t>출발 당일의 모객인원이 4인 이상 시 출발 가능.</t>
    <phoneticPr fontId="3" type="noConversion"/>
  </si>
  <si>
    <t>출발 당일의 모객인원이 2인 이상 시 출발 가능.</t>
    <phoneticPr fontId="3" type="noConversion"/>
  </si>
  <si>
    <t>개인경비, 개인여행자 보험, 점심식사</t>
    <phoneticPr fontId="3" type="noConversion"/>
  </si>
  <si>
    <t>계절</t>
    <phoneticPr fontId="3" type="noConversion"/>
  </si>
  <si>
    <t>매일출발</t>
    <phoneticPr fontId="3" type="noConversion"/>
  </si>
  <si>
    <t>TKPF1D</t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</si>
  <si>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</si>
  <si>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</si>
  <si>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</si>
  <si>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</si>
  <si>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</si>
  <si>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</si>
  <si>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지원 언어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</si>
  <si>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</si>
  <si>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상품명</t>
    <phoneticPr fontId="3" type="noConversion"/>
  </si>
  <si>
    <t>공급가</t>
    <phoneticPr fontId="3" type="noConversion"/>
  </si>
  <si>
    <t>판매가</t>
    <phoneticPr fontId="3" type="noConversion"/>
  </si>
  <si>
    <t>일정표</t>
    <phoneticPr fontId="3" type="noConversion"/>
  </si>
  <si>
    <t>【기본 정보】</t>
    <phoneticPr fontId="3" type="noConversion"/>
  </si>
  <si>
    <t>판매 진행기간</t>
    <phoneticPr fontId="3" type="noConversion"/>
  </si>
  <si>
    <t>지원 언어</t>
    <phoneticPr fontId="3" type="noConversion"/>
  </si>
  <si>
    <t>영어, 한국어, 중국어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</si>
  <si>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</si>
  <si>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</si>
  <si>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</si>
  <si>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</si>
  <si>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t>07:00 홍대입구역 3번 출구 앞</t>
    <phoneticPr fontId="3" type="noConversion"/>
  </si>
  <si>
    <t>07:40 회현역 7번 출구 신세계 면세점 앞</t>
    <phoneticPr fontId="3" type="noConversion"/>
  </si>
  <si>
    <t>투어 포함사항</t>
    <phoneticPr fontId="3" type="noConversion"/>
  </si>
  <si>
    <t>불포함사항</t>
    <phoneticPr fontId="3" type="noConversion"/>
  </si>
  <si>
    <t>취소 및 환불규정</t>
    <phoneticPr fontId="3" type="noConversion"/>
  </si>
  <si>
    <t>REMARK</t>
    <phoneticPr fontId="3" type="noConversion"/>
  </si>
  <si>
    <t>평창 어름낚시축제 일일투어</t>
    <phoneticPr fontId="3" type="noConversion"/>
  </si>
  <si>
    <t>식비, 개인경비, 개인여행자 보험</t>
    <phoneticPr fontId="3" type="noConversion"/>
  </si>
  <si>
    <t>2021.12.16-2022.01.31</t>
    <phoneticPr fontId="3" type="noConversion"/>
  </si>
  <si>
    <t>06:30 홍대입구역 3번 출구 앞</t>
    <phoneticPr fontId="3" type="noConversion"/>
  </si>
  <si>
    <t>07:10 회현역 7번 출구 신세계 면세점 앞</t>
    <phoneticPr fontId="3" type="noConversion"/>
  </si>
  <si>
    <t>TKIJ01</t>
    <phoneticPr fontId="3" type="noConversion"/>
  </si>
  <si>
    <t>왕복교통, 인솔자, 발왕산케이블카 및 썰매 체험비, 손소독액</t>
    <phoneticPr fontId="3" type="noConversion"/>
  </si>
  <si>
    <t xml:space="preserve"> 평창 얼음낚시축제 일일투어</t>
    <phoneticPr fontId="3" type="noConversion"/>
  </si>
  <si>
    <t>예약기간</t>
    <phoneticPr fontId="3" type="noConversion"/>
  </si>
  <si>
    <t>화~일</t>
    <phoneticPr fontId="3" type="noConversion"/>
  </si>
  <si>
    <t>티켓</t>
    <phoneticPr fontId="3" type="noConversion"/>
  </si>
  <si>
    <t>12월~2월</t>
    <phoneticPr fontId="3" type="noConversion"/>
  </si>
  <si>
    <t>1월</t>
    <phoneticPr fontId="3" type="noConversion"/>
  </si>
  <si>
    <t>TKYP1D</t>
    <phoneticPr fontId="3" type="noConversion"/>
  </si>
  <si>
    <t>TKDM1D</t>
    <phoneticPr fontId="3" type="noConversion"/>
  </si>
  <si>
    <t>※ 라이브 상품 확정시 가격 체크</t>
    <phoneticPr fontId="3" type="noConversion"/>
  </si>
  <si>
    <t>용평 눈구경 당일투어</t>
    <phoneticPr fontId="3" type="noConversion"/>
  </si>
  <si>
    <r>
      <rPr>
        <sz val="10"/>
        <color theme="1"/>
        <rFont val="Calibri"/>
        <family val="3"/>
      </rPr>
      <t>08:00</t>
    </r>
    <r>
      <rPr>
        <sz val="10"/>
        <color theme="1"/>
        <rFont val="맑은 고딕"/>
        <family val="3"/>
        <charset val="129"/>
        <scheme val="minor"/>
      </rPr>
      <t>：명동역</t>
    </r>
    <r>
      <rPr>
        <sz val="10"/>
        <color theme="1"/>
        <rFont val="Calibri"/>
        <family val="3"/>
      </rPr>
      <t xml:space="preserve"> 1</t>
    </r>
    <r>
      <rPr>
        <sz val="10"/>
        <color theme="1"/>
        <rFont val="맑은 고딕"/>
        <family val="3"/>
        <charset val="129"/>
        <scheme val="minor"/>
      </rPr>
      <t>번출구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앞</t>
    </r>
    <r>
      <rPr>
        <sz val="10"/>
        <color theme="1"/>
        <rFont val="Calibri"/>
        <family val="3"/>
      </rPr>
      <t/>
    </r>
    <phoneticPr fontId="3" type="noConversion"/>
  </si>
  <si>
    <t>홍천 대명SONO 당일 스키투어</t>
    <phoneticPr fontId="3" type="noConversion"/>
  </si>
  <si>
    <t>07:20 홍대역 8번출구 스트벅스 앞</t>
    <phoneticPr fontId="3" type="noConversion"/>
  </si>
  <si>
    <t>08:00 을지로입구 8번출구 롯데호텔 공항버스 승차장 앞</t>
    <phoneticPr fontId="3" type="noConversion"/>
  </si>
  <si>
    <t>왕복교통, 인솔자, 스키장입장료, 스키복/스키 장비 (스키or보드, 부츠, 고글), 기초 스키 강습, 손소독액</t>
    <phoneticPr fontId="3" type="noConversion"/>
  </si>
  <si>
    <t xml:space="preserve"> 개인 경비, 개인 여행자 보험, 스키 리프트, 케이블카, 스키 헬멧, 목도리, 장갑 등, 점심 식사</t>
    <phoneticPr fontId="3" type="noConversion"/>
  </si>
  <si>
    <r>
      <t>인제 낭만겨울 일일투어
(</t>
    </r>
    <r>
      <rPr>
        <sz val="11"/>
        <color theme="4"/>
        <rFont val="맑은 고딕"/>
        <family val="3"/>
        <charset val="129"/>
        <scheme val="minor"/>
      </rPr>
      <t xml:space="preserve">2021.12.16-2022.01.31)
</t>
    </r>
    <phoneticPr fontId="3" type="noConversion"/>
  </si>
  <si>
    <t>인제 낭만겨울 일일투어</t>
    <phoneticPr fontId="3" type="noConversion"/>
  </si>
  <si>
    <t xml:space="preserve">인제 낭만겨울 일일투어(원대리 자작나무 숲+투썸플레이스춘천구봉산점카페)   </t>
    <phoneticPr fontId="3" type="noConversion"/>
  </si>
  <si>
    <t>왕복교통, 인솔자, 관광지입장료, 손소독액, 점심 식사</t>
    <phoneticPr fontId="3" type="noConversion"/>
  </si>
  <si>
    <t>용평리조트 발왕산 케이블카 왕복권 &amp; 스카이워크 입장권</t>
    <phoneticPr fontId="3" type="noConversion"/>
  </si>
  <si>
    <r>
      <t xml:space="preserve"> 발왕산 케이블카 왕복권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2020.12.01~2021.12.31)
</t>
    </r>
    <phoneticPr fontId="3" type="noConversion"/>
  </si>
  <si>
    <t>■ 없음</t>
    <phoneticPr fontId="3" type="noConversion"/>
  </si>
  <si>
    <t>□ 있음</t>
    <phoneticPr fontId="3" type="noConversion"/>
  </si>
  <si>
    <t>왕복교통</t>
    <phoneticPr fontId="3" type="noConversion"/>
  </si>
  <si>
    <t>홍천 대명 스노위랜드 입장권(셔틀버스 포함)</t>
    <phoneticPr fontId="3" type="noConversion"/>
  </si>
  <si>
    <t>가이드</t>
    <phoneticPr fontId="3" type="noConversion"/>
  </si>
  <si>
    <t>*월요일 미운영</t>
    <phoneticPr fontId="3" type="noConversion"/>
  </si>
  <si>
    <t>2020.12.01-2021.03.31</t>
    <phoneticPr fontId="3" type="noConversion"/>
  </si>
  <si>
    <t>용평리조트 발왕산 케이블카 왕복권 &amp; 스카이워크 입장권</t>
    <phoneticPr fontId="3" type="noConversion"/>
  </si>
  <si>
    <t>스노위랜드 입장권, 왕복교통(셔틀버스)</t>
    <phoneticPr fontId="3" type="noConversion"/>
  </si>
  <si>
    <t>용평리조트 눈구경 당일투어(발왕산케이블+스카이워크+눈썰매)</t>
    <phoneticPr fontId="3" type="noConversion"/>
  </si>
  <si>
    <t>홍천 대명소노벨 리조트 당일 스키투어(스키+강습+셔틀버스)</t>
    <phoneticPr fontId="3" type="noConversion"/>
  </si>
  <si>
    <r>
      <t xml:space="preserve">1. 개인적인 사정으로 투어 예약 취소 시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맑은 고딕"/>
        <family val="3"/>
        <charset val="128"/>
        <scheme val="minor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</si>
  <si>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강릉 체험 일일투어</t>
    <phoneticPr fontId="3" type="noConversion"/>
  </si>
  <si>
    <t>07:00 홍대역3번출구</t>
    <phoneticPr fontId="3" type="noConversion"/>
  </si>
  <si>
    <t>07:40 회현역7번출구 신세계백화점앞</t>
    <phoneticPr fontId="3" type="noConversion"/>
  </si>
  <si>
    <t>왕복교통, 인솔자, 관광지입장료, 중앙시장 10,000원 상품권</t>
    <phoneticPr fontId="3" type="noConversion"/>
  </si>
  <si>
    <t>TKKW1D</t>
    <phoneticPr fontId="3" type="noConversion"/>
  </si>
  <si>
    <t>평창 스노우 얼음낚시축제 일일투어</t>
    <phoneticPr fontId="3" type="noConversion"/>
  </si>
  <si>
    <r>
      <t>강릉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체험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</si>
  <si>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t>2021.12.01-2022.02.28</t>
    <phoneticPr fontId="3" type="noConversion"/>
  </si>
  <si>
    <t>강릉 체험 일일투어 (복사꽃마을,LED등만들기,발왕산케이블카,전통시장)</t>
    <phoneticPr fontId="3" type="noConversion"/>
  </si>
  <si>
    <t>2022.01.11~2022.02.05</t>
    <phoneticPr fontId="3" type="noConversion"/>
  </si>
  <si>
    <r>
      <t>평창</t>
    </r>
    <r>
      <rPr>
        <sz val="11"/>
        <color theme="1"/>
        <rFont val="맑은 고딕"/>
        <family val="3"/>
        <charset val="129"/>
        <scheme val="minor"/>
      </rPr>
      <t xml:space="preserve"> 얼음</t>
    </r>
    <r>
      <rPr>
        <sz val="11"/>
        <color theme="1"/>
        <rFont val="맑은 고딕"/>
        <family val="2"/>
        <charset val="129"/>
        <scheme val="minor"/>
      </rPr>
      <t>낚시축제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일일투어
(</t>
    </r>
    <r>
      <rPr>
        <sz val="11"/>
        <color theme="4"/>
        <rFont val="맑은 고딕"/>
        <family val="3"/>
        <charset val="129"/>
        <scheme val="minor"/>
      </rPr>
      <t xml:space="preserve">2022.01.11~2022.02.05)
</t>
    </r>
    <phoneticPr fontId="3" type="noConversion"/>
  </si>
  <si>
    <r>
      <t xml:space="preserve">홍천 대명SONO 당일 스키투어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</si>
  <si>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>홍천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대명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스노위랜드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입장권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</si>
  <si>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매주 화,목 출발(주 2회)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07:00 - 07:00 홍대역3번출구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07:40 - 07:40 회현역7번출구 신세계백화점앞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10:30 - 11:30 복사꽃마을 전병만들기체험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11:40 - 12:30 강릉 향호해번 BTS화보 촬영 버스정류장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12:30 - 13:30 강릉 중앙시장 (1인 1만원 중앙시장 상품권 증정)* 자유점심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14:00 - 14:40 오죽한옥마을 LED등 만들기 체험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15:30 - 17:00 발왕산케이블카 
</t>
    </r>
    <r>
      <rPr>
        <sz val="10"/>
        <rFont val="MS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20:00 - 20:00 명동 도착 및 투어종료</t>
    </r>
    <phoneticPr fontId="3" type="noConversion"/>
  </si>
  <si>
    <r>
      <t xml:space="preserve"> 용평 눈구경 당일투어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2021.12.01~2022.02.28)
</t>
    </r>
    <phoneticPr fontId="3" type="noConversion"/>
  </si>
  <si>
    <t>TK사이트(간체)</t>
    <phoneticPr fontId="3" type="noConversion"/>
  </si>
  <si>
    <t>비고</t>
    <phoneticPr fontId="3" type="noConversion"/>
  </si>
  <si>
    <t>화~금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</si>
  <si>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화~금(주 4회)
</t>
    </r>
    <r>
      <rPr>
        <sz val="10"/>
        <rFont val="맑은 고딕"/>
        <family val="3"/>
        <scheme val="minor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08:00 - 08:00：명동역 1번출구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12:00 - 13:30：개별 자유 점심 식사 (불포함)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13:30 - 15:00：발왕산케이블카 + 스카이워크 전망대
  </t>
    </r>
    <r>
      <rPr>
        <sz val="10"/>
        <color rgb="FFFF0000"/>
        <rFont val="맑은 고딕"/>
        <family val="3"/>
        <charset val="129"/>
      </rPr>
      <t>*</t>
    </r>
    <r>
      <rPr>
        <sz val="10"/>
        <rFont val="맑은 고딕"/>
        <family val="3"/>
        <charset val="129"/>
      </rPr>
      <t xml:space="preserve">강풍로 인해 케이블카 미운영 시 "한증막"로 변경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15:00 - 16:30：용평리조트 눈썰매 체험 3회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17:00 - 17:00：셔틀버스 탑승 후 서울 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20:00 - 20:30：명동 도착 및 투어종료 </t>
    </r>
    <r>
      <rPr>
        <sz val="10"/>
        <rFont val="맑은 고딕"/>
        <family val="3"/>
        <scheme val="minor"/>
      </rPr>
      <t xml:space="preserve"> </t>
    </r>
    <phoneticPr fontId="3" type="noConversion"/>
  </si>
  <si>
    <t>https://c11.kr/k1g9</t>
    <phoneticPr fontId="3" type="noConversion"/>
  </si>
  <si>
    <t>09:00 명동롯데호텔</t>
    <phoneticPr fontId="3" type="noConversion"/>
  </si>
  <si>
    <r>
      <rPr>
        <b/>
        <sz val="10"/>
        <rFont val="맑은 고딕"/>
        <family val="3"/>
        <charset val="129"/>
        <scheme val="minor"/>
      </rPr>
      <t>매일 출발(주 7회)</t>
    </r>
    <r>
      <rPr>
        <sz val="10"/>
        <rFont val="맑은 고딕"/>
        <family val="3"/>
        <charset val="129"/>
        <scheme val="minor"/>
      </rPr>
      <t xml:space="preserve">
 Day1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09:00 ~ 09:00 명동 롯데호텔 탑승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10:30 ~ 10:30 비발디파크 도착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10:40 ~ 10:40 스노위랜드 티켓발급 및 자유시간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17:30 ~ 18:00 주차장 집합 후 차량탑승 서울복귀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>20:00 ~ 20:00 명동 도착 후 해산</t>
    </r>
    <phoneticPr fontId="3" type="noConversion"/>
  </si>
  <si>
    <t>https://c11.kr/k1il</t>
    <phoneticPr fontId="3" type="noConversion"/>
  </si>
  <si>
    <t>용평리조트 눈구경 당일투어(4인 기준)</t>
    <phoneticPr fontId="3" type="noConversion"/>
  </si>
  <si>
    <t>셔틀버스 이용</t>
    <phoneticPr fontId="3" type="noConversion"/>
  </si>
  <si>
    <t>인솔자</t>
    <phoneticPr fontId="3" type="noConversion"/>
  </si>
  <si>
    <t>가이드 점심</t>
    <phoneticPr fontId="3" type="noConversion"/>
  </si>
  <si>
    <t>발왕산케이블카</t>
    <phoneticPr fontId="3" type="noConversion"/>
  </si>
  <si>
    <t>눈썰매 체험 3회</t>
    <phoneticPr fontId="3" type="noConversion"/>
  </si>
  <si>
    <t>합 계(4인 원가)</t>
    <phoneticPr fontId="3" type="noConversion"/>
  </si>
  <si>
    <t>1인 원가</t>
    <phoneticPr fontId="3" type="noConversion"/>
  </si>
  <si>
    <t>1인 B2C</t>
    <phoneticPr fontId="3" type="noConversion"/>
  </si>
  <si>
    <t>1인 B2B</t>
    <phoneticPr fontId="3" type="noConversion"/>
  </si>
  <si>
    <t>차량(25인승)</t>
    <phoneticPr fontId="3" type="noConversion"/>
  </si>
  <si>
    <t>합 계(10인 원가)</t>
    <phoneticPr fontId="3" type="noConversion"/>
  </si>
  <si>
    <t>대명소노벨 리조트 당일 스키투어(4인 기준)</t>
    <phoneticPr fontId="3" type="noConversion"/>
  </si>
  <si>
    <t>스키복</t>
  </si>
  <si>
    <t>스키장비</t>
  </si>
  <si>
    <t>차량</t>
    <phoneticPr fontId="3" type="noConversion"/>
  </si>
  <si>
    <t>가이드+기사 점심</t>
    <phoneticPr fontId="3" type="noConversion"/>
  </si>
  <si>
    <t>합 계(6인 원가)</t>
    <phoneticPr fontId="3" type="noConversion"/>
  </si>
  <si>
    <t>드라이빙 가이드</t>
    <phoneticPr fontId="3" type="noConversion"/>
  </si>
  <si>
    <t>※입장료
- 평창얼음낚시 : 15,000원 / 1인</t>
    <phoneticPr fontId="3" type="noConversion"/>
  </si>
  <si>
    <t>평창 얼음낚시 일일투어(4인 기준)</t>
    <phoneticPr fontId="3" type="noConversion"/>
  </si>
  <si>
    <t>평창얼음낚시</t>
    <phoneticPr fontId="3" type="noConversion"/>
  </si>
  <si>
    <t>평창 얼음낚시 일일투어(6인 기준)</t>
    <phoneticPr fontId="3" type="noConversion"/>
  </si>
  <si>
    <t>평창 얼음낚시 일일투어(10인 기준)</t>
    <phoneticPr fontId="3" type="noConversion"/>
  </si>
  <si>
    <t>인제 낭만겨울 일일투어(6인 기준)</t>
    <phoneticPr fontId="3" type="noConversion"/>
  </si>
  <si>
    <t>중식*닭백숙</t>
    <phoneticPr fontId="3" type="noConversion"/>
  </si>
  <si>
    <t>인제 낭만겨울 일일투어(4인 기준)</t>
    <phoneticPr fontId="3" type="noConversion"/>
  </si>
  <si>
    <t>※입장료
- 강릉 복사꽃 마을 과일따기 : 7,000</t>
    <phoneticPr fontId="3" type="noConversion"/>
  </si>
  <si>
    <t>복사꽃마을</t>
  </si>
  <si>
    <t>강릉 체험 일일투어(4인 기준)</t>
    <phoneticPr fontId="3" type="noConversion"/>
  </si>
  <si>
    <t>케이블카</t>
    <phoneticPr fontId="3" type="noConversion"/>
  </si>
  <si>
    <t>TKT-PLW</t>
    <phoneticPr fontId="3" type="noConversion"/>
  </si>
  <si>
    <t>6인기준 원가</t>
    <phoneticPr fontId="3" type="noConversion"/>
  </si>
  <si>
    <t>4인기준 원가</t>
    <phoneticPr fontId="3" type="noConversion"/>
  </si>
  <si>
    <t>용평리조트 눈구경 당일투어(6인 기준)</t>
    <phoneticPr fontId="3" type="noConversion"/>
  </si>
  <si>
    <t>대명소노벨 리조트 당일 스키투어(6인 기준)</t>
    <phoneticPr fontId="3" type="noConversion"/>
  </si>
  <si>
    <t>차량</t>
    <phoneticPr fontId="3" type="noConversion"/>
  </si>
  <si>
    <t>가이드 점심</t>
    <phoneticPr fontId="3" type="noConversion"/>
  </si>
  <si>
    <t>합 계(6인 원가)</t>
    <phoneticPr fontId="3" type="noConversion"/>
  </si>
  <si>
    <t>강릉 체험 일일투어(6인 기준)</t>
    <phoneticPr fontId="3" type="noConversion"/>
  </si>
  <si>
    <t>강릉 웰니스 체험 일일투어 (복사꽃마을체험, 전통시장, LED등만들기, 발왕산케이블카)</t>
    <phoneticPr fontId="3" type="noConversion"/>
  </si>
  <si>
    <t xml:space="preserve">원주 체험 일일투어(홍천알파카+화덕피자만들기+원주레일바이크) </t>
    <phoneticPr fontId="3" type="noConversion"/>
  </si>
  <si>
    <t>※입장료
- 홍천알파카월드 : 10,000
- 원주 레일바이크(4인승1대) : 48,000
- 섬강매향골  화덕피자만들기 : 10,000</t>
    <phoneticPr fontId="3" type="noConversion"/>
  </si>
  <si>
    <t>원주 체험 일일투어(4인 기준)</t>
    <phoneticPr fontId="3" type="noConversion"/>
  </si>
  <si>
    <t>홍천+ 원주일일투어</t>
    <phoneticPr fontId="3" type="noConversion"/>
  </si>
  <si>
    <t>홍천알파카월드</t>
    <phoneticPr fontId="3" type="noConversion"/>
  </si>
  <si>
    <t>화덕피자 만들기체험</t>
    <phoneticPr fontId="3" type="noConversion"/>
  </si>
  <si>
    <t>원주레일바이크</t>
    <phoneticPr fontId="3" type="noConversion"/>
  </si>
  <si>
    <t>왕복교통, 인솔자, 관광지입장료, 중앙시장 10,000원 상품권, 손소독액</t>
    <phoneticPr fontId="3" type="noConversion"/>
  </si>
  <si>
    <t>TKAR1D</t>
    <phoneticPr fontId="3" type="noConversion"/>
  </si>
  <si>
    <t>화, 목</t>
    <phoneticPr fontId="3" type="noConversion"/>
  </si>
  <si>
    <r>
      <t>원주 체험 일일투어
(</t>
    </r>
    <r>
      <rPr>
        <sz val="11"/>
        <color theme="4"/>
        <rFont val="맑은 고딕"/>
        <family val="3"/>
        <charset val="129"/>
        <scheme val="minor"/>
      </rPr>
      <t>2021.12.01-2022.02.28</t>
    </r>
    <r>
      <rPr>
        <sz val="11"/>
        <color theme="1"/>
        <rFont val="맑은 고딕"/>
        <family val="2"/>
        <charset val="129"/>
        <scheme val="minor"/>
      </rPr>
      <t>)</t>
    </r>
    <r>
      <rPr>
        <sz val="11"/>
        <color theme="4"/>
        <rFont val="맑은 고딕"/>
        <family val="3"/>
        <charset val="129"/>
        <scheme val="minor"/>
      </rPr>
      <t xml:space="preserve">
</t>
    </r>
    <phoneticPr fontId="3" type="noConversion"/>
  </si>
  <si>
    <t>원주 체험 일일투어(6인 기준)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</si>
  <si>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화, 목요일 출발(주 2회)
</t>
    </r>
    <r>
      <rPr>
        <sz val="10"/>
        <rFont val="맑은 고딕"/>
        <family val="3"/>
        <scheme val="minor"/>
      </rPr>
      <t xml:space="preserve">
· 07:00 ~ 07:00 홍대입구역 3번 출구 앞 가이드미팅
· 07:40 ~ 07:40 회현역 7번 출구 신세계 면세점 앞 가이드 미팅
· 10:15 ~ 11:45 홍천 알파카월드
· 13:00 ~ 14:00 원주중앙시장</t>
    </r>
    <r>
      <rPr>
        <sz val="10"/>
        <color rgb="FFFF0000"/>
        <rFont val="맑은 고딕"/>
        <family val="3"/>
        <charset val="129"/>
        <scheme val="minor"/>
      </rPr>
      <t>(1인 1만원 시장상품권 증정)* 자유점심</t>
    </r>
    <r>
      <rPr>
        <sz val="10"/>
        <rFont val="맑은 고딕"/>
        <family val="3"/>
        <scheme val="minor"/>
      </rPr>
      <t xml:space="preserve">
· 14:30 ~ 15:30 DIY 화덕피자 만들기 체험
· 16:00 ~ 17:30 원주레일바이크
· 19:00 ~ 19:00 명동역 도착 및 투어종료</t>
    </r>
    <phoneticPr fontId="3" type="noConversion"/>
  </si>
  <si>
    <r>
      <t xml:space="preserve">1. 개인적인 사정으로 투어 예약 취소 시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</si>
  <si>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 본 상품은 사용기간내 100% 환불 가능
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 부분환불 및 중복할인 불가
</t>
    </r>
    <phoneticPr fontId="3" type="noConversion"/>
  </si>
  <si>
    <r>
      <t xml:space="preserve"> 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 티켓 사용 1일 전까지 날짜 변경 및 취소 가능
 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 당일 취소 시 : 환불 불가 (날짜변경은 가능)
 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  <scheme val="minor"/>
      </rPr>
      <t xml:space="preserve"> 예약하신 상품의 예약취소와 변경은 여행대장 카카오톡 또는 전화로 가능합니다.</t>
    </r>
    <phoneticPr fontId="3" type="noConversion"/>
  </si>
  <si>
    <t>츨발시간</t>
    <phoneticPr fontId="3" type="noConversion"/>
  </si>
  <si>
    <t>자유</t>
    <phoneticPr fontId="3" type="noConversion"/>
  </si>
  <si>
    <t>최소출발   인원</t>
    <phoneticPr fontId="3" type="noConversion"/>
  </si>
  <si>
    <t>2021년 겨울</t>
    <phoneticPr fontId="3" type="noConversion"/>
  </si>
  <si>
    <t>판매가(CNY)</t>
    <phoneticPr fontId="3" type="noConversion"/>
  </si>
  <si>
    <t>용평리조트 발왕산 케이블카 왕복권 &amp; 스카이워크 입장권</t>
    <phoneticPr fontId="3" type="noConversion"/>
  </si>
  <si>
    <t>12월~2월</t>
    <phoneticPr fontId="3" type="noConversion"/>
  </si>
  <si>
    <t>https://c11.kr/k1e0</t>
    <phoneticPr fontId="3" type="noConversion"/>
  </si>
  <si>
    <t>강원도 정동진 &amp; 하늘목장 일일투어</t>
    <phoneticPr fontId="3" type="noConversion"/>
  </si>
  <si>
    <t>인제 자작나무숲+속초 중앙시장+바다정원 일일 버스투어 (서울출발)</t>
    <phoneticPr fontId="3" type="noConversion"/>
  </si>
  <si>
    <t>강릉 아라나비 짚라인 입장권</t>
    <phoneticPr fontId="3" type="noConversion"/>
  </si>
  <si>
    <r>
      <t>강릉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아라나비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짚라인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입장권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2020.12.01~2021.12.31)
</t>
    </r>
    <phoneticPr fontId="3" type="noConversion"/>
  </si>
  <si>
    <t>강원 양양 오색그린야드호텔 탄산온천 입장권</t>
    <phoneticPr fontId="3" type="noConversion"/>
  </si>
  <si>
    <r>
      <t>강원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양양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오색그린야드호텔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탄산온천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입장권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2020.12.01~2021.12.31)
</t>
    </r>
    <phoneticPr fontId="3" type="noConversion"/>
  </si>
  <si>
    <r>
      <t>강원도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정동진</t>
    </r>
    <r>
      <rPr>
        <sz val="11"/>
        <color theme="1"/>
        <rFont val="맑은 고딕"/>
        <family val="3"/>
        <charset val="129"/>
        <scheme val="minor"/>
      </rPr>
      <t xml:space="preserve"> &amp; </t>
    </r>
    <r>
      <rPr>
        <sz val="11"/>
        <color theme="1"/>
        <rFont val="맑은 고딕"/>
        <family val="2"/>
        <charset val="129"/>
        <scheme val="minor"/>
      </rPr>
      <t>하늘목장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일일투어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2021.12.01~2022.02.28)
</t>
    </r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</si>
  <si>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매일 출발(주 7회)
</t>
    </r>
    <r>
      <rPr>
        <sz val="10"/>
        <rFont val="맑은 고딕"/>
        <family val="3"/>
        <scheme val="minor"/>
      </rPr>
      <t xml:space="preserve">
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0"/>
        <rFont val="맑은 고딕"/>
        <family val="3"/>
        <charset val="129"/>
      </rPr>
      <t>Day1</t>
    </r>
    <r>
      <rPr>
        <sz val="10"/>
        <rFont val="맑은 고딕"/>
        <family val="3"/>
        <charset val="129"/>
      </rPr>
      <t xml:space="preserve">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07:20 ~ 07:20 홍대역 8번출구 스타벅스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10:00 ~ 10:40 스키복 환복 (스키토탈)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11:00 ~ 11:30 스키장비 렌탈 및 착용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11:30 ~ 13:00 스키 기초 강습 (1시간-1시간반)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13:00 ~ 16:30 개별 자유 점심 식사 (불포함) + 개별 자유 스키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16:30 ~ 17:00 스키장비 반납 및 스키복 반납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17:30 ~ 17:30 셔틀 버스 탑승 및 서울로 돌아오기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20:00 ~ 20:00 명동 도착 후 해산
</t>
    </r>
    <r>
      <rPr>
        <sz val="10"/>
        <rFont val="Yu Gothic"/>
        <family val="3"/>
        <charset val="128"/>
      </rPr>
      <t>・</t>
    </r>
    <r>
      <rPr>
        <sz val="10"/>
        <rFont val="맑은 고딕"/>
        <family val="3"/>
        <charset val="129"/>
      </rPr>
      <t xml:space="preserve">20:30 ~ 20:30 홍대 도착 후 해산
</t>
    </r>
    <r>
      <rPr>
        <sz val="10"/>
        <rFont val="Yu Gothic"/>
        <family val="3"/>
        <charset val="128"/>
      </rPr>
      <t/>
    </r>
    <phoneticPr fontId="3" type="noConversion"/>
  </si>
  <si>
    <t>홍천 대명 스노위랜드 종일 입장권(+셔틀버스)</t>
    <phoneticPr fontId="3" type="noConversion"/>
  </si>
  <si>
    <t>대명 SONO 리조트 리프트(단일권)+장비렌탈(+셔틀버스)</t>
    <phoneticPr fontId="3" type="noConversion"/>
  </si>
  <si>
    <t>당일투어</t>
    <phoneticPr fontId="3" type="noConversion"/>
  </si>
  <si>
    <t>강릉 택시 투어</t>
    <phoneticPr fontId="3" type="noConversion"/>
  </si>
  <si>
    <t xml:space="preserve">춘천 택시 투어 </t>
  </si>
  <si>
    <t xml:space="preserve">양양 택시 투어 </t>
  </si>
  <si>
    <t xml:space="preserve">속초 택시 투어 </t>
  </si>
  <si>
    <r>
      <t>인제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자작나무숲</t>
    </r>
    <r>
      <rPr>
        <sz val="11"/>
        <color theme="1"/>
        <rFont val="맑은 고딕"/>
        <family val="3"/>
        <charset val="129"/>
        <scheme val="minor"/>
      </rPr>
      <t>+</t>
    </r>
    <r>
      <rPr>
        <sz val="11"/>
        <color theme="1"/>
        <rFont val="맑은 고딕"/>
        <family val="2"/>
        <charset val="129"/>
        <scheme val="minor"/>
      </rPr>
      <t>속초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중앙시장</t>
    </r>
    <r>
      <rPr>
        <sz val="11"/>
        <color theme="1"/>
        <rFont val="맑은 고딕"/>
        <family val="3"/>
        <charset val="129"/>
        <scheme val="minor"/>
      </rPr>
      <t>+</t>
    </r>
    <r>
      <rPr>
        <sz val="11"/>
        <color theme="1"/>
        <rFont val="맑은 고딕"/>
        <family val="2"/>
        <charset val="129"/>
        <scheme val="minor"/>
      </rPr>
      <t>바다정원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일일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버스투어</t>
    </r>
    <r>
      <rPr>
        <sz val="11"/>
        <color theme="1"/>
        <rFont val="맑은 고딕"/>
        <family val="3"/>
        <charset val="129"/>
        <scheme val="minor"/>
      </rPr>
      <t xml:space="preserve"> (</t>
    </r>
    <r>
      <rPr>
        <sz val="11"/>
        <color theme="1"/>
        <rFont val="맑은 고딕"/>
        <family val="2"/>
        <charset val="129"/>
        <scheme val="minor"/>
      </rPr>
      <t>서울출발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2021.12.16~2022.01.31)
</t>
    </r>
    <phoneticPr fontId="3" type="noConversion"/>
  </si>
  <si>
    <t>2021.12.16-2022.01.31</t>
    <phoneticPr fontId="3" type="noConversion"/>
  </si>
  <si>
    <t>· 06:30 ~ 06:30 홍대역3번출구
· 07:10 ~ 07:10 회현역7번출구 신세계백화점앞</t>
    <phoneticPr fontId="3" type="noConversion"/>
  </si>
  <si>
    <t>왕복교통, 인솔자, 손소독액, 바다정원 6,000음료 1장</t>
    <phoneticPr fontId="3" type="noConversion"/>
  </si>
  <si>
    <t>인제 자작나무숲+속초 중앙시장+바다정원 일일 버스투어 (서울출발)</t>
    <phoneticPr fontId="3" type="noConversion"/>
  </si>
  <si>
    <t>인제 자작나무숲(4인 기준)</t>
    <phoneticPr fontId="3" type="noConversion"/>
  </si>
  <si>
    <t>인제 자작나무숲(6인 기준)</t>
    <phoneticPr fontId="3" type="noConversion"/>
  </si>
  <si>
    <t>가이드</t>
    <phoneticPr fontId="3" type="noConversion"/>
  </si>
  <si>
    <t>차량</t>
    <phoneticPr fontId="3" type="noConversion"/>
  </si>
  <si>
    <t>바다정원 음료</t>
    <phoneticPr fontId="3" type="noConversion"/>
  </si>
  <si>
    <t>합 계(6인 원가)</t>
    <phoneticPr fontId="3" type="noConversion"/>
  </si>
  <si>
    <t>출발 당일의 모객인원이 6인 이상 시 출발 가능.</t>
    <phoneticPr fontId="3" type="noConversion"/>
  </si>
  <si>
    <t>※포인트- 진정한 동해바다의 매력을 느끼고 싶은 사람</t>
    <phoneticPr fontId="3" type="noConversion"/>
  </si>
  <si>
    <t>가이드 점심</t>
    <phoneticPr fontId="3" type="noConversion"/>
  </si>
  <si>
    <t>픽업 시간 및 장소</t>
    <phoneticPr fontId="3" type="noConversion"/>
  </si>
  <si>
    <t>차량</t>
    <phoneticPr fontId="3" type="noConversion"/>
  </si>
  <si>
    <t>하이라이트월드 미술관</t>
    <phoneticPr fontId="3" type="noConversion"/>
  </si>
  <si>
    <t>정동심곡 바다부채길</t>
    <phoneticPr fontId="3" type="noConversion"/>
  </si>
  <si>
    <t>중식*초당순두부</t>
    <phoneticPr fontId="3" type="noConversion"/>
  </si>
  <si>
    <t>합 계(4인 원가)</t>
    <phoneticPr fontId="3" type="noConversion"/>
  </si>
  <si>
    <t>1인 원가</t>
    <phoneticPr fontId="3" type="noConversion"/>
  </si>
  <si>
    <t>1인 B2C</t>
    <phoneticPr fontId="3" type="noConversion"/>
  </si>
  <si>
    <t>1인 B2B</t>
    <phoneticPr fontId="3" type="noConversion"/>
  </si>
  <si>
    <t>왕복교통, 인솔자, 관광지입장료, 점심식사, 손소독액</t>
    <phoneticPr fontId="3" type="noConversion"/>
  </si>
  <si>
    <t>정동진 바닷길 일일투어(정동심곡 바다둘레길, 하슬라이트월드)</t>
    <phoneticPr fontId="3" type="noConversion"/>
  </si>
  <si>
    <t>정동진 바닷길 일일투어 (4인기준)</t>
    <phoneticPr fontId="3" type="noConversion"/>
  </si>
  <si>
    <t xml:space="preserve">※입장료
-하슬라이트월드 미술관 : 12,000원
-초당순두부 : 12,000원
-정동심곡 바다부채길 : 3,000원
</t>
    <phoneticPr fontId="3" type="noConversion"/>
  </si>
  <si>
    <t>정동진 바닷길 일일투어 (6인기준)</t>
    <phoneticPr fontId="3" type="noConversion"/>
  </si>
  <si>
    <t>합 계(6인 원가)</t>
    <phoneticPr fontId="3" type="noConversion"/>
  </si>
  <si>
    <t>■ 있음</t>
    <phoneticPr fontId="3" type="noConversion"/>
  </si>
  <si>
    <t>월, 수</t>
    <phoneticPr fontId="3" type="noConversion"/>
  </si>
  <si>
    <t>https://www.seasidegarden.co.kr/</t>
    <phoneticPr fontId="3" type="noConversion"/>
  </si>
  <si>
    <t>바다정원</t>
    <phoneticPr fontId="3" type="noConversion"/>
  </si>
  <si>
    <t>강원도 정동진 &amp; 하늘목장 일일투어</t>
    <phoneticPr fontId="3" type="noConversion"/>
  </si>
  <si>
    <t>상품명</t>
    <phoneticPr fontId="3" type="noConversion"/>
  </si>
  <si>
    <t>픽업서비스</t>
    <phoneticPr fontId="3" type="noConversion"/>
  </si>
  <si>
    <t>■ 있음</t>
    <phoneticPr fontId="3" type="noConversion"/>
  </si>
  <si>
    <t>□ 없음</t>
    <phoneticPr fontId="3" type="noConversion"/>
  </si>
  <si>
    <t>픽업 시간 및 장소</t>
    <phoneticPr fontId="3" type="noConversion"/>
  </si>
  <si>
    <r>
      <rPr>
        <sz val="10"/>
        <color theme="1"/>
        <rFont val="Calibri"/>
        <family val="3"/>
      </rPr>
      <t>07:00</t>
    </r>
    <r>
      <rPr>
        <sz val="10"/>
        <color theme="1"/>
        <rFont val="돋움"/>
        <family val="3"/>
        <charset val="129"/>
      </rPr>
      <t>：홍대역</t>
    </r>
    <r>
      <rPr>
        <sz val="10"/>
        <color theme="1"/>
        <rFont val="Calibri"/>
        <family val="3"/>
      </rPr>
      <t xml:space="preserve"> 8</t>
    </r>
    <r>
      <rPr>
        <sz val="10"/>
        <color theme="1"/>
        <rFont val="돋움"/>
        <family val="3"/>
        <charset val="129"/>
      </rPr>
      <t>번출구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돋움"/>
        <family val="3"/>
        <charset val="129"/>
      </rPr>
      <t>스타벅스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돋움"/>
        <family val="3"/>
        <charset val="129"/>
      </rPr>
      <t>앞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돋움"/>
        <family val="3"/>
        <charset val="129"/>
      </rPr>
      <t>가이드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돋움"/>
        <family val="3"/>
        <charset val="129"/>
      </rPr>
      <t>미팅</t>
    </r>
    <phoneticPr fontId="3" type="noConversion"/>
  </si>
  <si>
    <t>투어 포함사항</t>
    <phoneticPr fontId="3" type="noConversion"/>
  </si>
  <si>
    <t>왕복교통, 인솔자, 손소독액</t>
    <phoneticPr fontId="3" type="noConversion"/>
  </si>
  <si>
    <t>불포함사항</t>
    <phoneticPr fontId="3" type="noConversion"/>
  </si>
  <si>
    <t>개인경비, 개인여행자 보험, 점심식사</t>
    <phoneticPr fontId="3" type="noConversion"/>
  </si>
  <si>
    <t>취소 및 환불규정</t>
    <phoneticPr fontId="3" type="noConversion"/>
  </si>
  <si>
    <r>
      <t xml:space="preserve">1. 개인적인 사정으로 투어 예약 취소 시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0"/>
        <rFont val="Microsoft YaHei"/>
        <family val="2"/>
        <charset val="134"/>
      </rPr>
      <t>・</t>
    </r>
    <r>
      <rPr>
        <sz val="10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</si>
  <si>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t>REMARK</t>
    <phoneticPr fontId="3" type="noConversion"/>
  </si>
  <si>
    <t>차량</t>
    <phoneticPr fontId="3" type="noConversion"/>
  </si>
  <si>
    <t>가이드</t>
    <phoneticPr fontId="3" type="noConversion"/>
  </si>
  <si>
    <t>가이드 점심</t>
    <phoneticPr fontId="3" type="noConversion"/>
  </si>
  <si>
    <t>점심</t>
    <phoneticPr fontId="3" type="noConversion"/>
  </si>
  <si>
    <t>인제 자작나무숲(4인 기준)</t>
    <phoneticPr fontId="3" type="noConversion"/>
  </si>
  <si>
    <t>1인 원가</t>
    <phoneticPr fontId="3" type="noConversion"/>
  </si>
  <si>
    <t>정동심곡바다부채길</t>
    <phoneticPr fontId="3" type="noConversion"/>
  </si>
  <si>
    <t>합 계(4인 원가)</t>
    <phoneticPr fontId="3" type="noConversion"/>
  </si>
  <si>
    <t>인제 자작나무숲(6인 기준)</t>
    <phoneticPr fontId="3" type="noConversion"/>
  </si>
  <si>
    <t>합 계(6인 원가)</t>
    <phoneticPr fontId="3" type="noConversion"/>
  </si>
  <si>
    <t>출발 당일의 모객인원이 6인 이상 시 출발 가능.</t>
    <phoneticPr fontId="3" type="noConversion"/>
  </si>
  <si>
    <t>07:00 / 07:40</t>
    <phoneticPr fontId="3" type="noConversion"/>
  </si>
  <si>
    <t>07:20 / 08:00</t>
    <phoneticPr fontId="3" type="noConversion"/>
  </si>
  <si>
    <t>07:00 / 07:40</t>
    <phoneticPr fontId="3" type="noConversion"/>
  </si>
  <si>
    <t>06:30 / 07:10</t>
    <phoneticPr fontId="3" type="noConversion"/>
  </si>
  <si>
    <t>06:30 / 07:10</t>
    <phoneticPr fontId="3" type="noConversion"/>
  </si>
  <si>
    <t>07:00 / 07:40</t>
    <phoneticPr fontId="3" type="noConversion"/>
  </si>
  <si>
    <t>07:00 / 07:40</t>
    <phoneticPr fontId="3" type="noConversion"/>
  </si>
  <si>
    <t>https://c11.kr/k1ib</t>
    <phoneticPr fontId="3" type="noConversion"/>
  </si>
  <si>
    <t>진행해야할 작업</t>
    <phoneticPr fontId="3" type="noConversion"/>
  </si>
  <si>
    <t>매일</t>
    <phoneticPr fontId="3" type="noConversion"/>
  </si>
  <si>
    <t>이용가능일</t>
    <phoneticPr fontId="3" type="noConversion"/>
  </si>
  <si>
    <t>엘리시안 강촌  당일 스키투어(의류+장비렌탈+강습+리프트)</t>
    <phoneticPr fontId="3" type="noConversion"/>
  </si>
  <si>
    <r>
      <t>엘리시안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강촌</t>
    </r>
    <r>
      <rPr>
        <sz val="11"/>
        <color theme="1"/>
        <rFont val="맑은 고딕"/>
        <family val="3"/>
        <charset val="129"/>
        <scheme val="minor"/>
      </rPr>
      <t xml:space="preserve">  </t>
    </r>
    <r>
      <rPr>
        <sz val="11"/>
        <color theme="1"/>
        <rFont val="맑은 고딕"/>
        <family val="2"/>
        <charset val="129"/>
        <scheme val="minor"/>
      </rPr>
      <t>당일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스키투어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</si>
  <si>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t>엘리시안 강촌  당일 스키투어</t>
    <phoneticPr fontId="3" type="noConversion"/>
  </si>
  <si>
    <t>엘리시안 강촌  당일 스키투어(4인 기준)</t>
    <phoneticPr fontId="3" type="noConversion"/>
  </si>
  <si>
    <t>엘리시안 강촌  당일 스키투어(6인 기준)</t>
    <phoneticPr fontId="3" type="noConversion"/>
  </si>
  <si>
    <t>07:20 / 08:00</t>
    <phoneticPr fontId="3" type="noConversion"/>
  </si>
  <si>
    <t>주중출발</t>
    <phoneticPr fontId="3" type="noConversion"/>
  </si>
  <si>
    <t>왕복교통, 인솔자, 스키장입장료, 스키복/스키 장비 (스키or보드, 부츠, 고글), 기초 스키 강습, 스키 리프트, 손소독액</t>
    <phoneticPr fontId="3" type="noConversion"/>
  </si>
  <si>
    <t xml:space="preserve"> 개인 경비, 개인 여행자 보험, 케이블카, 스키 헬멧, 목도리, 장갑 등, 점심 식사</t>
    <phoneticPr fontId="3" type="noConversion"/>
  </si>
  <si>
    <t xml:space="preserve">※ 생방송 날짜 : 2021년 1월 28일~29일 </t>
    <phoneticPr fontId="3" type="noConversion"/>
  </si>
  <si>
    <t>B2C</t>
    <phoneticPr fontId="3" type="noConversion"/>
  </si>
  <si>
    <t>B2B</t>
    <phoneticPr fontId="3" type="noConversion"/>
  </si>
  <si>
    <t>판매가(TWD)</t>
    <phoneticPr fontId="3" type="noConversion"/>
  </si>
  <si>
    <t>셔틀버스 탑승시</t>
    <phoneticPr fontId="3" type="noConversion"/>
  </si>
  <si>
    <t>월, 목</t>
    <phoneticPr fontId="3" type="noConversion"/>
  </si>
  <si>
    <t>차량(드라이빙가이드)</t>
    <phoneticPr fontId="3" type="noConversion"/>
  </si>
  <si>
    <t>TKT-DMR</t>
    <phoneticPr fontId="3" type="noConversion"/>
  </si>
  <si>
    <t>TKT-YPR</t>
    <phoneticPr fontId="3" type="noConversion"/>
  </si>
  <si>
    <t>TKT-APR</t>
    <phoneticPr fontId="3" type="noConversion"/>
  </si>
  <si>
    <t>TKT-WHR</t>
    <phoneticPr fontId="3" type="noConversion"/>
  </si>
  <si>
    <t>TKT-H1R</t>
    <phoneticPr fontId="3" type="noConversion"/>
  </si>
  <si>
    <t>TKT-ELR</t>
    <phoneticPr fontId="3" type="noConversion"/>
  </si>
  <si>
    <t>TKT-ARR</t>
    <phoneticPr fontId="3" type="noConversion"/>
  </si>
  <si>
    <t>TKT-OCS</t>
    <phoneticPr fontId="3" type="noConversion"/>
  </si>
  <si>
    <t>TKIJ02</t>
    <phoneticPr fontId="3" type="noConversion"/>
  </si>
  <si>
    <t>TKGNS1D</t>
    <phoneticPr fontId="3" type="noConversion"/>
  </si>
  <si>
    <t>TKGNR1D</t>
    <phoneticPr fontId="3" type="noConversion"/>
  </si>
  <si>
    <t>TKEL1D</t>
    <phoneticPr fontId="3" type="noConversion"/>
  </si>
  <si>
    <t>TKGNTX</t>
    <phoneticPr fontId="3" type="noConversion"/>
  </si>
  <si>
    <t>TKCCTX</t>
    <phoneticPr fontId="3" type="noConversion"/>
  </si>
  <si>
    <t>TKYYTX</t>
    <phoneticPr fontId="3" type="noConversion"/>
  </si>
  <si>
    <t>TKSCTX</t>
    <phoneticPr fontId="3" type="noConversion"/>
  </si>
  <si>
    <t>TKT-SNY</t>
    <phoneticPr fontId="3" type="noConversion"/>
  </si>
  <si>
    <t>화, 목</t>
    <phoneticPr fontId="3" type="noConversion"/>
  </si>
  <si>
    <t>출발 당일의 모객인원이 6인 이상 시 출발 가능.</t>
    <phoneticPr fontId="3" type="noConversion"/>
  </si>
  <si>
    <t>하늘목장 + 체험</t>
    <phoneticPr fontId="3" type="noConversion"/>
  </si>
  <si>
    <t>하늘목장: 
feed sheep / 목장에서 직접 만든 yogurts 제공(1인1병)</t>
    <phoneticPr fontId="3" type="noConversion"/>
  </si>
  <si>
    <t>\\Tk-main\tktravel_사진공유\1_관광지\3._강원도\(홍천)홍천 대명비발디파크</t>
    <phoneticPr fontId="3" type="noConversion"/>
  </si>
  <si>
    <t>\\Tk-main\tktravel_사진공유\2_호텔&amp;리조트\1.호텔,리조트\(평창)용평리조트\(평창)용평리조트</t>
    <phoneticPr fontId="3" type="noConversion"/>
  </si>
  <si>
    <t>\\Tk-main\tktravel_사진공유\2_호텔&amp;리조트\1.호텔,리조트\(평창)알펜시아 리조트\ALPENSIA RESORT\Ski Area</t>
    <phoneticPr fontId="3" type="noConversion"/>
  </si>
  <si>
    <t>\\Tk-main\tktravel_사진공유\1_관광지\3._강원도\(횡성)웰리힐리스키장</t>
    <phoneticPr fontId="3" type="noConversion"/>
  </si>
  <si>
    <t>\\Tk-main\tktravel_사진공유\1_관광지\3._강원도\(강촌)엘리시안스키장</t>
    <phoneticPr fontId="3" type="noConversion"/>
  </si>
  <si>
    <t>\\Tk-main\tktravel_사진공유\1_관광지\3._강원도\(양양)오색그린야드 탄산온천</t>
    <phoneticPr fontId="3" type="noConversion"/>
  </si>
  <si>
    <t>\\Tk-main\tktravel_사진공유\1_관광지\3._강원도\(정선)하이원리조트 스키장</t>
    <phoneticPr fontId="3" type="noConversion"/>
  </si>
  <si>
    <t>\\Tk-main\tktravel_사진공유\1_관광지\3._강원도\(강릉)아라나비 짚라인</t>
    <phoneticPr fontId="3" type="noConversion"/>
  </si>
  <si>
    <t>\\Tk-main\tktravel_사진공유\1_관광지\3._강원도\(평창) 송어축제</t>
    <phoneticPr fontId="3" type="noConversion"/>
  </si>
  <si>
    <t>\\Tk-main\tktravel_사진공유\1_관광지\3._강원도\(평창) 하늘목장\하늘목장(강원도청)</t>
    <phoneticPr fontId="3" type="noConversion"/>
  </si>
  <si>
    <t>\\Tk-main\tktravel_사진공유\1_관광지\3._강원도\(인제) 자작나무숲</t>
    <phoneticPr fontId="3" type="noConversion"/>
  </si>
  <si>
    <t>\\Tk-main\tktravel_사진공유\1_관광지\3._강원도\(강릉)정동심곡 바다부채길</t>
    <phoneticPr fontId="3" type="noConversion"/>
  </si>
  <si>
    <t>\\Tk-main\tktravel_사진공유\1_관광지\3._강원도\(강촌)엘리시안 스키장\스키사진</t>
    <phoneticPr fontId="3" type="noConversion"/>
  </si>
  <si>
    <t>2021년 트립닷컴 &amp; 강원도청 겨울 스노우페스타 라이브 상품 리스트 (24)</t>
    <phoneticPr fontId="3" type="noConversion"/>
  </si>
  <si>
    <t>사진자료</t>
    <phoneticPr fontId="3" type="noConversion"/>
  </si>
  <si>
    <t>엘리시안 강촌  당일 스키투어(의류+장비렌탈+리프트+셔틀버스)+강습</t>
    <phoneticPr fontId="3" type="noConversion"/>
  </si>
  <si>
    <t>스키복</t>
    <phoneticPr fontId="3" type="noConversion"/>
  </si>
  <si>
    <t>의류+장비렌탈+리프트+셔틀버스</t>
    <phoneticPr fontId="3" type="noConversion"/>
  </si>
  <si>
    <t>https://url.kr/YzgHfW</t>
    <phoneticPr fontId="3" type="noConversion"/>
  </si>
  <si>
    <t>https://url.kr/SIQJ6W</t>
    <phoneticPr fontId="3" type="noConversion"/>
  </si>
  <si>
    <t>https://url.kr/CwFgaT</t>
    <phoneticPr fontId="3" type="noConversion"/>
  </si>
  <si>
    <t>https://url.kr/gYOHDf</t>
    <phoneticPr fontId="3" type="noConversion"/>
  </si>
  <si>
    <t>https://han.gl/4bZ23</t>
    <phoneticPr fontId="3" type="noConversion"/>
  </si>
  <si>
    <t>https://han.gl/dit03</t>
    <phoneticPr fontId="3" type="noConversion"/>
  </si>
  <si>
    <t>https://han.gl/ePibQ</t>
    <phoneticPr fontId="3" type="noConversion"/>
  </si>
  <si>
    <t>https://han.gl/Z0Lci</t>
  </si>
  <si>
    <t>https://han.gl/2lFH4</t>
    <phoneticPr fontId="3" type="noConversion"/>
  </si>
  <si>
    <t>https://han.gl/NNHMS</t>
    <phoneticPr fontId="3" type="noConversion"/>
  </si>
  <si>
    <t>https://han.gl/tyhAN</t>
    <phoneticPr fontId="3" type="noConversion"/>
  </si>
  <si>
    <t>https://han.gl/j42cK</t>
    <phoneticPr fontId="3" type="noConversion"/>
  </si>
  <si>
    <t>https://han.gl/8abel</t>
    <phoneticPr fontId="3" type="noConversion"/>
  </si>
  <si>
    <t>https://han.gl/epG6s</t>
    <phoneticPr fontId="3" type="noConversion"/>
  </si>
  <si>
    <t>https://han.gl/6534l</t>
    <phoneticPr fontId="3" type="noConversion"/>
  </si>
  <si>
    <t>https://han.gl/Ex0tf</t>
    <phoneticPr fontId="3" type="noConversion"/>
  </si>
  <si>
    <t>왕복교통, 인솔자, 관광지입장료, 낚시장비</t>
    <phoneticPr fontId="3" type="noConversion"/>
  </si>
  <si>
    <t>매주 월,수,금 출발(주 3회)
· 07:00 ~ 07:00 홍대입구역 3번 출구 앞 가이드 미팅
· 07:40 ~ 07:40 회현역 7번 출구 신세계 면세점 앞 가이드 미팅
· 11:00 ~ 11:30 평창 얼음낚시축제  / 낚시장비 제공 및 안내 
· 11:30 ~ 15:00 자유점심 및 얼음낚시체험
· 15:00 ~ 15:30 장비반납 후 가이드 미팅 
· 19:00 ~ 19:00 명동 도착 및 투어종료</t>
    <phoneticPr fontId="3" type="noConversion"/>
  </si>
  <si>
    <t>메인사진, 갤러리 완료</t>
    <phoneticPr fontId="3" type="noConversion"/>
  </si>
  <si>
    <t>메인사진 완료</t>
    <phoneticPr fontId="3" type="noConversion"/>
  </si>
  <si>
    <t>알펜시아 리조트 리프트(주간권8시간)+장비렌탈</t>
    <phoneticPr fontId="3" type="noConversion"/>
  </si>
  <si>
    <t>엘리시안 강촌 리프트(주간권8시간)+장비렌탈+의류렌탈</t>
    <phoneticPr fontId="3" type="noConversion"/>
  </si>
  <si>
    <t>웰리힐리 리프트(주간권8시간)+장비렌탈+의류렌탈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</si>
  <si>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 수 출발(주 2회)
· </t>
    </r>
    <r>
      <rPr>
        <sz val="10"/>
        <rFont val="맑은 고딕"/>
        <family val="3"/>
        <charset val="129"/>
        <scheme val="minor"/>
      </rPr>
      <t xml:space="preserve">06:30 ~ 06:30 </t>
    </r>
    <r>
      <rPr>
        <sz val="10"/>
        <rFont val="맑은 고딕"/>
        <family val="3"/>
        <scheme val="minor"/>
      </rPr>
      <t>홍대역</t>
    </r>
    <r>
      <rPr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scheme val="minor"/>
      </rPr>
      <t>번출구
·</t>
    </r>
    <r>
      <rPr>
        <sz val="10"/>
        <rFont val="맑은 고딕"/>
        <family val="3"/>
        <charset val="129"/>
        <scheme val="minor"/>
      </rPr>
      <t xml:space="preserve"> 07:10 ~ 07:10 </t>
    </r>
    <r>
      <rPr>
        <sz val="10"/>
        <rFont val="맑은 고딕"/>
        <family val="3"/>
        <scheme val="minor"/>
      </rPr>
      <t>회현역</t>
    </r>
    <r>
      <rPr>
        <sz val="10"/>
        <rFont val="맑은 고딕"/>
        <family val="3"/>
        <charset val="129"/>
        <scheme val="minor"/>
      </rPr>
      <t>7</t>
    </r>
    <r>
      <rPr>
        <sz val="10"/>
        <rFont val="맑은 고딕"/>
        <family val="3"/>
        <scheme val="minor"/>
      </rPr>
      <t>번출구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신세계백화점앞
·</t>
    </r>
    <r>
      <rPr>
        <sz val="10"/>
        <rFont val="맑은 고딕"/>
        <family val="3"/>
        <charset val="129"/>
        <scheme val="minor"/>
      </rPr>
      <t xml:space="preserve"> 09:40 ~ 12:00 </t>
    </r>
    <r>
      <rPr>
        <sz val="10"/>
        <rFont val="맑은 고딕"/>
        <family val="3"/>
        <scheme val="minor"/>
      </rPr>
      <t>인제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원대리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자작나무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숲 관광
·</t>
    </r>
    <r>
      <rPr>
        <sz val="10"/>
        <rFont val="맑은 고딕"/>
        <family val="3"/>
        <charset val="129"/>
        <scheme val="minor"/>
      </rPr>
      <t xml:space="preserve"> 13:00 ~ 14:00 자유점심(</t>
    </r>
    <r>
      <rPr>
        <sz val="10"/>
        <rFont val="맑은 고딕"/>
        <family val="3"/>
        <scheme val="minor"/>
      </rPr>
      <t>속초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중앙시장)
·</t>
    </r>
    <r>
      <rPr>
        <sz val="10"/>
        <rFont val="맑은 고딕"/>
        <family val="3"/>
        <charset val="129"/>
        <scheme val="minor"/>
      </rPr>
      <t xml:space="preserve"> 14:10 ~ 15:30 바다정원 (6,000음료 포함)
</t>
    </r>
    <r>
      <rPr>
        <sz val="10"/>
        <rFont val="맑은 고딕"/>
        <family val="3"/>
        <scheme val="minor"/>
      </rPr>
      <t>· 15:30 ~ 18:30 명동역, 홍대역 도착 및 투어종료</t>
    </r>
    <phoneticPr fontId="3" type="noConversion"/>
  </si>
  <si>
    <t>※입장료
- 점심 식당 미확인 대략 1인 약 12,000원</t>
    <phoneticPr fontId="3" type="noConversion"/>
  </si>
  <si>
    <r>
      <rPr>
        <b/>
        <sz val="10"/>
        <rFont val="맑은 고딕"/>
        <family val="3"/>
        <charset val="129"/>
        <scheme val="minor"/>
      </rPr>
      <t xml:space="preserve">매주 월,목 출발(주 2회)
· </t>
    </r>
    <r>
      <rPr>
        <sz val="10"/>
        <rFont val="맑은 고딕"/>
        <family val="3"/>
        <charset val="129"/>
        <scheme val="minor"/>
      </rPr>
      <t xml:space="preserve">06:30 ~ 06:30 </t>
    </r>
    <r>
      <rPr>
        <sz val="10"/>
        <rFont val="맑은 고딕"/>
        <family val="3"/>
        <scheme val="minor"/>
      </rPr>
      <t>홍대역</t>
    </r>
    <r>
      <rPr>
        <sz val="10"/>
        <rFont val="맑은 고딕"/>
        <family val="3"/>
        <charset val="129"/>
        <scheme val="minor"/>
      </rPr>
      <t>3</t>
    </r>
    <r>
      <rPr>
        <sz val="10"/>
        <rFont val="맑은 고딕"/>
        <family val="3"/>
        <scheme val="minor"/>
      </rPr>
      <t>번출구
·</t>
    </r>
    <r>
      <rPr>
        <sz val="10"/>
        <rFont val="맑은 고딕"/>
        <family val="3"/>
        <charset val="129"/>
        <scheme val="minor"/>
      </rPr>
      <t xml:space="preserve"> 07:10 ~ 07:10 </t>
    </r>
    <r>
      <rPr>
        <sz val="10"/>
        <rFont val="맑은 고딕"/>
        <family val="3"/>
        <scheme val="minor"/>
      </rPr>
      <t>회현역</t>
    </r>
    <r>
      <rPr>
        <sz val="10"/>
        <rFont val="맑은 고딕"/>
        <family val="3"/>
        <charset val="129"/>
        <scheme val="minor"/>
      </rPr>
      <t>7</t>
    </r>
    <r>
      <rPr>
        <sz val="10"/>
        <rFont val="맑은 고딕"/>
        <family val="3"/>
        <scheme val="minor"/>
      </rPr>
      <t>번출구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신세계백화점앞
·</t>
    </r>
    <r>
      <rPr>
        <sz val="10"/>
        <rFont val="맑은 고딕"/>
        <family val="3"/>
        <charset val="129"/>
        <scheme val="minor"/>
      </rPr>
      <t xml:space="preserve"> 09:40 ~ 12:00 </t>
    </r>
    <r>
      <rPr>
        <sz val="10"/>
        <rFont val="맑은 고딕"/>
        <family val="3"/>
        <scheme val="minor"/>
      </rPr>
      <t>인제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원대리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자작나무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scheme val="minor"/>
      </rPr>
      <t>숲 관광
·</t>
    </r>
    <r>
      <rPr>
        <sz val="10"/>
        <rFont val="맑은 고딕"/>
        <family val="3"/>
        <charset val="129"/>
        <scheme val="minor"/>
      </rPr>
      <t xml:space="preserve"> 12:30 ~ 13:30 </t>
    </r>
    <r>
      <rPr>
        <sz val="10"/>
        <rFont val="맑은 고딕"/>
        <family val="3"/>
        <scheme val="minor"/>
      </rPr>
      <t>닭백숙
·</t>
    </r>
    <r>
      <rPr>
        <sz val="10"/>
        <rFont val="맑은 고딕"/>
        <family val="3"/>
        <charset val="129"/>
        <scheme val="minor"/>
      </rPr>
      <t xml:space="preserve"> 14:30 ~ 15:30 춘천 구봉산 전망대 카페( 투썸플레이스/6,000음료 포함)
</t>
    </r>
    <r>
      <rPr>
        <sz val="10"/>
        <rFont val="맑은 고딕"/>
        <family val="3"/>
        <scheme val="minor"/>
      </rPr>
      <t>· 15:30 ~ 18:00 명동역,홍대역 도착 및 투어종료</t>
    </r>
    <phoneticPr fontId="3" type="noConversion"/>
  </si>
  <si>
    <r>
      <rPr>
        <b/>
        <sz val="11"/>
        <rFont val="맑은 고딕"/>
        <family val="3"/>
        <charset val="129"/>
        <scheme val="minor"/>
      </rPr>
      <t xml:space="preserve"> 매주 월, 수 출발(주</t>
    </r>
    <r>
      <rPr>
        <b/>
        <sz val="11"/>
        <rFont val="SimSun"/>
        <family val="3"/>
        <charset val="134"/>
      </rPr>
      <t xml:space="preserve"> </t>
    </r>
    <r>
      <rPr>
        <b/>
        <sz val="11"/>
        <rFont val="맑은 고딕"/>
        <family val="3"/>
        <charset val="129"/>
        <scheme val="minor"/>
      </rPr>
      <t xml:space="preserve">2회)
</t>
    </r>
    <r>
      <rPr>
        <sz val="11"/>
        <rFont val="맑은 고딕"/>
        <family val="3"/>
        <charset val="129"/>
      </rPr>
      <t xml:space="preserve">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07:00 ~ 07:00 홍대입구역 3번 출구 앞 가이드미팅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07:40 ~ 07:40 회현역 7번 출구 신세계 면세점 앞 가이드 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10:30 ~ 11:50 하슬라이트월드 미술관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12:00 ~ 13:00 초당순두부(큰기와집)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13:10 ~ 14:10 정동심곡 바다부채길 산책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14:30 ~ 15:30 정동진해변(모레시계공원)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>15:30 ~ 19:00 명동역 도착 및 투어종료</t>
    </r>
    <phoneticPr fontId="3" type="noConversion"/>
  </si>
  <si>
    <t>매주 화, 목 출발(주 2회)
· 07:00 ~ 07:00 홍대입구역 3번 출구 앞 가이드 미팅
· 07:40 ~ 07:40 회현역 7번 출구 신세계 면세점 앞 가이드 미팅
· 10:30 ~ 12:30 대관령 하늘목장 체험
· 13:00 ~ 14:00 점심(황태구이)
· 15:00 ~ 16:00 정동심곡바다부채길 산책
· 19:30 ~ 19:30 명동 도착 및 투어종료</t>
    <phoneticPr fontId="3" type="noConversion"/>
  </si>
  <si>
    <r>
      <t xml:space="preserve">대명 SONO 리조트 리프트(단일권)+장비렌탈(+셔틀버스)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</si>
  <si>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t>2021.01.28-2021.01.29</t>
    <phoneticPr fontId="3" type="noConversion"/>
  </si>
  <si>
    <r>
      <t xml:space="preserve">알펜시아 리조트 리프트(주간권8시간)+장비렌탈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</si>
  <si>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웰리힐리 리프트(주간권8시간)+장비렌탈+의류렌탈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</si>
  <si>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t xml:space="preserve">하이원리조트 리프트(단일권)+장비렌탈 </t>
    <phoneticPr fontId="3" type="noConversion"/>
  </si>
  <si>
    <r>
      <t xml:space="preserve">하이원리조트 리프트(단일권)+장비렌탈 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</si>
  <si>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t xml:space="preserve">엘리시안 강촌 리프트(주간권8시간)+장비렌탈+의류렌탈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2021.12.01-2022.02.28)
</t>
    </r>
    <phoneticPr fontId="3" type="noConversion"/>
  </si>
  <si>
    <r>
      <rPr>
        <sz val="11"/>
        <rFont val="맑은 고딕"/>
        <family val="3"/>
        <charset val="129"/>
        <scheme val="minor"/>
      </rPr>
      <t xml:space="preserve">1. 개인적인 사정으로 투어 예약 취소 시
 </t>
    </r>
    <r>
      <rPr>
        <sz val="11"/>
        <rFont val="Microsoft YaHei"/>
        <family val="2"/>
        <charset val="134"/>
      </rPr>
      <t>・</t>
    </r>
    <r>
      <rPr>
        <sz val="11"/>
        <rFont val="맑은 고딕"/>
        <family val="3"/>
        <charset val="129"/>
        <scheme val="minor"/>
      </rPr>
      <t xml:space="preserve">투어 출발 20일 전까지 예약 취소 시 : 100% 환불
 </t>
    </r>
    <r>
      <rPr>
        <sz val="11"/>
        <rFont val="Microsoft YaHei"/>
        <family val="2"/>
        <charset val="134"/>
      </rPr>
      <t>・</t>
    </r>
    <r>
      <rPr>
        <sz val="11"/>
        <rFont val="맑은 고딕"/>
        <family val="3"/>
        <charset val="129"/>
        <scheme val="minor"/>
      </rPr>
      <t xml:space="preserve">투어 출발 10일 전까지 예약 취소 시 : 50% 환불
 </t>
    </r>
    <r>
      <rPr>
        <sz val="11"/>
        <rFont val="Microsoft YaHei"/>
        <family val="2"/>
        <charset val="134"/>
      </rPr>
      <t>・</t>
    </r>
    <r>
      <rPr>
        <sz val="11"/>
        <rFont val="맑은 고딕"/>
        <family val="3"/>
        <charset val="129"/>
        <scheme val="minor"/>
      </rPr>
      <t>투어 출발 1~9일 전까지 / 당일 취소 시 : 환불 불가 (예약변경도 취소규정을 따릅니다.)
2. 출발 24시간 이내에는 예약 취소, 변경할 수 없습니다.</t>
    </r>
    <phoneticPr fontId="3" type="noConversion"/>
  </si>
  <si>
    <r>
      <rPr>
        <b/>
        <sz val="11"/>
        <rFont val="맑은 고딕"/>
        <family val="3"/>
        <charset val="129"/>
        <scheme val="minor"/>
      </rPr>
      <t xml:space="preserve">매주 월,화,수,목,금 출발(주 5회)
</t>
    </r>
    <r>
      <rPr>
        <sz val="11"/>
        <rFont val="맑은 고딕"/>
        <family val="3"/>
        <scheme val="minor"/>
      </rPr>
      <t xml:space="preserve">
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rFont val="맑은 고딕"/>
        <family val="3"/>
        <charset val="129"/>
      </rPr>
      <t>Day1</t>
    </r>
    <r>
      <rPr>
        <sz val="11"/>
        <rFont val="맑은 고딕"/>
        <family val="3"/>
        <charset val="129"/>
      </rPr>
      <t xml:space="preserve">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07:20 ~ 07:20 홍대역 8번출구 스타벅스 앞 가이드 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08:00 ~ 08:00 을지로입구 8번출구 롯데호텔 공항버스 승차장 앞 가이드 미팅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10:00 ~ 10:40 스키복 환복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11:00 ~ 11:30 스키장비 렌탈 및 착용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11:30 ~ 12:30 스키 기초 강습 (1시간)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12:30 ~ 16:30 자유 점심(불포함) + 자유 스키(리프트포함)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16:30 ~ 17:30 스키장비 반납 및 스키복 반납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17:30 ~ 17:30 셔틀 버스 탑승 및 서울로 돌아오기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 xml:space="preserve">20:00 ~ 20:00 명동 도착 후 해산
</t>
    </r>
    <r>
      <rPr>
        <sz val="11"/>
        <rFont val="Yu Gothic"/>
        <family val="3"/>
        <charset val="128"/>
      </rPr>
      <t>・</t>
    </r>
    <r>
      <rPr>
        <sz val="11"/>
        <rFont val="맑은 고딕"/>
        <family val="3"/>
        <charset val="129"/>
      </rPr>
      <t>20:30 ~ 20:30 홍대 도착 후 해산</t>
    </r>
    <phoneticPr fontId="3" type="noConversion"/>
  </si>
  <si>
    <t>간체 페이지 완료</t>
    <phoneticPr fontId="3" type="noConversion"/>
  </si>
  <si>
    <t xml:space="preserve">강원도 정동진 힐링 일일투어 </t>
    <phoneticPr fontId="3" type="noConversion"/>
  </si>
  <si>
    <r>
      <t xml:space="preserve">강원도 정동진 힐링 일일투어 
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1"/>
        <color theme="4"/>
        <rFont val="맑은 고딕"/>
        <family val="3"/>
        <charset val="129"/>
        <scheme val="minor"/>
      </rPr>
      <t xml:space="preserve">2021.12.01~2022.02.28)
</t>
    </r>
    <phoneticPr fontId="3" type="noConversion"/>
  </si>
  <si>
    <t xml:space="preserve">하이원 리프트(주간권9시간)+장비렌탈 </t>
    <phoneticPr fontId="3" type="noConversion"/>
  </si>
  <si>
    <t>용평 리조트 리프트(주간권8시간)+장비렌탈</t>
    <phoneticPr fontId="3" type="noConversion"/>
  </si>
  <si>
    <t>트립닷컴</t>
    <phoneticPr fontId="3" type="noConversion"/>
  </si>
  <si>
    <t>Ctrip 상품 ID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</si>
</sst>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0"/>
      <name val="Yu Gothic"/>
      <family val="3"/>
      <charset val="128"/>
    </font>
    <font>
      <sz val="10"/>
      <name val="맑은 고딕"/>
      <family val="3"/>
      <charset val="129"/>
    </font>
    <font>
      <sz val="10"/>
      <color theme="1"/>
      <name val="Calibri"/>
      <family val="3"/>
    </font>
    <font>
      <b/>
      <sz val="10"/>
      <name val="맑은 고딕"/>
      <family val="3"/>
      <charset val="129"/>
    </font>
    <font>
      <sz val="10"/>
      <name val="맑은 고딕"/>
      <family val="3"/>
      <charset val="128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name val="SimSun"/>
      <family val="3"/>
      <charset val="134"/>
    </font>
    <font>
      <sz val="10"/>
      <color rgb="FFFF0000"/>
      <name val="맑은 고딕"/>
      <family val="3"/>
      <charset val="129"/>
    </font>
    <font>
      <sz val="10"/>
      <name val="MS Gothic"/>
      <family val="3"/>
      <charset val="128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2"/>
      <charset val="134"/>
      <scheme val="minor"/>
    </font>
    <font>
      <sz val="10"/>
      <name val="Microsoft YaHei"/>
      <family val="2"/>
      <charset val="134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Yu Gothic"/>
      <family val="3"/>
      <charset val="128"/>
    </font>
    <font>
      <sz val="10"/>
      <color theme="1"/>
      <name val="맑은 고딕"/>
      <family val="3"/>
      <charset val="128"/>
    </font>
    <font>
      <sz val="10"/>
      <color theme="1"/>
      <name val="돋움"/>
      <family val="3"/>
      <charset val="129"/>
    </font>
    <font>
      <sz val="11"/>
      <name val="Microsoft YaHei"/>
      <family val="2"/>
      <charset val="134"/>
    </font>
    <font>
      <sz val="11"/>
      <name val="맑은 고딕"/>
      <family val="3"/>
      <scheme val="minor"/>
    </font>
    <font>
      <b/>
      <sz val="1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/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rgb="FFFF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8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0" fillId="7" borderId="0" xfId="0" applyFill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0" fillId="3" borderId="0" xfId="0" applyFill="1">
      <alignment vertical="center"/>
    </xf>
    <xf numFmtId="41" fontId="18" fillId="3" borderId="1" xfId="1" applyFont="1" applyFill="1" applyBorder="1" applyAlignment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1" fontId="30" fillId="3" borderId="1" xfId="2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1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176" fontId="0" fillId="0" borderId="33" xfId="0" applyNumberFormat="1" applyBorder="1">
      <alignment vertical="center"/>
    </xf>
    <xf numFmtId="0" fontId="0" fillId="0" borderId="0" xfId="0" applyAlignment="1">
      <alignment vertical="center" wrapText="1"/>
    </xf>
    <xf numFmtId="177" fontId="0" fillId="0" borderId="31" xfId="0" applyNumberFormat="1" applyBorder="1">
      <alignment vertical="center"/>
    </xf>
    <xf numFmtId="41" fontId="0" fillId="0" borderId="0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41" fontId="26" fillId="3" borderId="1" xfId="1" applyFont="1" applyFill="1" applyBorder="1" applyAlignment="1">
      <alignment horizontal="right" vertical="center"/>
    </xf>
    <xf numFmtId="41" fontId="26" fillId="3" borderId="1" xfId="1" applyFont="1" applyFill="1" applyBorder="1" applyAlignment="1">
      <alignment horizontal="center" vertical="center"/>
    </xf>
    <xf numFmtId="41" fontId="0" fillId="3" borderId="37" xfId="1" applyFont="1" applyFill="1" applyBorder="1" applyAlignment="1">
      <alignment horizontal="center" vertical="center"/>
    </xf>
    <xf numFmtId="41" fontId="26" fillId="3" borderId="38" xfId="1" applyFont="1" applyFill="1" applyBorder="1" applyAlignment="1">
      <alignment horizontal="right" vertical="center"/>
    </xf>
    <xf numFmtId="41" fontId="26" fillId="3" borderId="38" xfId="1" applyFont="1" applyFill="1" applyBorder="1" applyAlignment="1">
      <alignment horizontal="center" vertical="center"/>
    </xf>
    <xf numFmtId="176" fontId="6" fillId="0" borderId="3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41" fontId="6" fillId="3" borderId="1" xfId="1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indent="1"/>
    </xf>
    <xf numFmtId="20" fontId="0" fillId="3" borderId="1" xfId="0" applyNumberForma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35" fillId="0" borderId="0" xfId="0" applyFont="1" applyAlignment="1">
      <alignment vertical="center" wrapText="1"/>
    </xf>
    <xf numFmtId="0" fontId="30" fillId="0" borderId="0" xfId="2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/>
    </xf>
    <xf numFmtId="41" fontId="6" fillId="3" borderId="1" xfId="2" applyNumberFormat="1" applyFont="1" applyFill="1" applyBorder="1" applyAlignment="1">
      <alignment horizontal="center" vertical="center"/>
    </xf>
    <xf numFmtId="41" fontId="6" fillId="12" borderId="1" xfId="2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176" fontId="6" fillId="0" borderId="40" xfId="0" applyNumberFormat="1" applyFont="1" applyBorder="1">
      <alignment vertical="center"/>
    </xf>
    <xf numFmtId="0" fontId="0" fillId="3" borderId="1" xfId="0" applyFill="1" applyBorder="1" applyAlignment="1">
      <alignment horizontal="left" vertical="center" wrapText="1" indent="1"/>
    </xf>
    <xf numFmtId="177" fontId="4" fillId="2" borderId="1" xfId="1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41" fontId="0" fillId="12" borderId="1" xfId="1" applyFont="1" applyFill="1" applyBorder="1" applyAlignment="1">
      <alignment horizontal="center" vertical="center"/>
    </xf>
    <xf numFmtId="177" fontId="18" fillId="12" borderId="1" xfId="1" applyNumberFormat="1" applyFont="1" applyFill="1" applyBorder="1" applyAlignment="1">
      <alignment horizontal="right" vertical="center"/>
    </xf>
    <xf numFmtId="41" fontId="0" fillId="12" borderId="37" xfId="1" applyFont="1" applyFill="1" applyBorder="1" applyAlignment="1">
      <alignment horizontal="center" vertical="center"/>
    </xf>
    <xf numFmtId="41" fontId="30" fillId="13" borderId="1" xfId="2" applyNumberForma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9" xfId="0" applyFont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0" fillId="0" borderId="26" xfId="1" applyFont="1" applyBorder="1" applyAlignment="1">
      <alignment horizontal="center" vertical="center"/>
    </xf>
    <xf numFmtId="41" fontId="0" fillId="0" borderId="39" xfId="1" applyFont="1" applyBorder="1" applyAlignment="1">
      <alignment horizontal="center" vertical="center"/>
    </xf>
    <xf numFmtId="41" fontId="0" fillId="0" borderId="27" xfId="1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left" vertical="center" wrapText="1"/>
    </xf>
    <xf numFmtId="176" fontId="10" fillId="0" borderId="5" xfId="0" applyNumberFormat="1" applyFont="1" applyBorder="1" applyAlignment="1">
      <alignment horizontal="left" vertical="center" wrapText="1"/>
    </xf>
    <xf numFmtId="176" fontId="10" fillId="0" borderId="6" xfId="0" applyNumberFormat="1" applyFont="1" applyBorder="1" applyAlignment="1">
      <alignment horizontal="left" vertical="center" wrapText="1"/>
    </xf>
    <xf numFmtId="176" fontId="10" fillId="0" borderId="7" xfId="0" applyNumberFormat="1" applyFont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21" xfId="0" applyFont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176" fontId="25" fillId="0" borderId="2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4" fillId="11" borderId="34" xfId="0" applyFont="1" applyFill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176" fontId="25" fillId="0" borderId="3" xfId="0" applyNumberFormat="1" applyFont="1" applyBorder="1" applyAlignment="1">
      <alignment horizontal="left" vertical="center" wrapText="1"/>
    </xf>
    <xf numFmtId="176" fontId="25" fillId="0" borderId="4" xfId="0" applyNumberFormat="1" applyFont="1" applyBorder="1" applyAlignment="1">
      <alignment horizontal="left" vertical="center" wrapText="1"/>
    </xf>
    <xf numFmtId="176" fontId="25" fillId="0" borderId="5" xfId="0" applyNumberFormat="1" applyFont="1" applyBorder="1" applyAlignment="1">
      <alignment horizontal="left" vertical="center" wrapText="1"/>
    </xf>
    <xf numFmtId="176" fontId="25" fillId="0" borderId="6" xfId="0" applyNumberFormat="1" applyFont="1" applyBorder="1" applyAlignment="1">
      <alignment horizontal="left" vertical="center" wrapText="1"/>
    </xf>
    <xf numFmtId="176" fontId="25" fillId="0" borderId="7" xfId="0" applyNumberFormat="1" applyFont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indent="1"/>
    </xf>
    <xf numFmtId="0" fontId="18" fillId="11" borderId="1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20</xdr:row>
      <xdr:rowOff>47909</xdr:rowOff>
    </xdr:from>
    <xdr:to>
      <xdr:col>19</xdr:col>
      <xdr:colOff>552450</xdr:colOff>
      <xdr:row>36</xdr:row>
      <xdr:rowOff>142875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238909"/>
          <a:ext cx="2438400" cy="3447766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</xdr:colOff>
      <xdr:row>20</xdr:row>
      <xdr:rowOff>51187</xdr:rowOff>
    </xdr:from>
    <xdr:to>
      <xdr:col>24</xdr:col>
      <xdr:colOff>476250</xdr:colOff>
      <xdr:row>36</xdr:row>
      <xdr:rowOff>200024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4242187"/>
          <a:ext cx="2476500" cy="350163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20</xdr:row>
      <xdr:rowOff>47153</xdr:rowOff>
    </xdr:from>
    <xdr:to>
      <xdr:col>4</xdr:col>
      <xdr:colOff>552451</xdr:colOff>
      <xdr:row>36</xdr:row>
      <xdr:rowOff>171448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4238153"/>
          <a:ext cx="2457450" cy="347709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142877</xdr:colOff>
      <xdr:row>1</xdr:row>
      <xdr:rowOff>38100</xdr:rowOff>
    </xdr:from>
    <xdr:to>
      <xdr:col>9</xdr:col>
      <xdr:colOff>571233</xdr:colOff>
      <xdr:row>17</xdr:row>
      <xdr:rowOff>200024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7" y="247650"/>
          <a:ext cx="2485756" cy="3514724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39</xdr:row>
      <xdr:rowOff>28575</xdr:rowOff>
    </xdr:from>
    <xdr:to>
      <xdr:col>9</xdr:col>
      <xdr:colOff>542925</xdr:colOff>
      <xdr:row>55</xdr:row>
      <xdr:rowOff>190880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201025"/>
          <a:ext cx="2486025" cy="351510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142876</xdr:colOff>
      <xdr:row>39</xdr:row>
      <xdr:rowOff>28575</xdr:rowOff>
    </xdr:from>
    <xdr:to>
      <xdr:col>14</xdr:col>
      <xdr:colOff>557758</xdr:colOff>
      <xdr:row>55</xdr:row>
      <xdr:rowOff>171450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6" y="8201025"/>
          <a:ext cx="2472282" cy="34956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39</xdr:row>
      <xdr:rowOff>9525</xdr:rowOff>
    </xdr:from>
    <xdr:to>
      <xdr:col>4</xdr:col>
      <xdr:colOff>504825</xdr:colOff>
      <xdr:row>55</xdr:row>
      <xdr:rowOff>185298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181975"/>
          <a:ext cx="2495550" cy="3528573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20</xdr:row>
      <xdr:rowOff>56678</xdr:rowOff>
    </xdr:from>
    <xdr:to>
      <xdr:col>9</xdr:col>
      <xdr:colOff>552451</xdr:colOff>
      <xdr:row>36</xdr:row>
      <xdr:rowOff>180973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4247678"/>
          <a:ext cx="2457450" cy="3477095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20</xdr:row>
      <xdr:rowOff>19050</xdr:rowOff>
    </xdr:from>
    <xdr:to>
      <xdr:col>14</xdr:col>
      <xdr:colOff>504556</xdr:colOff>
      <xdr:row>36</xdr:row>
      <xdr:rowOff>180975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210050"/>
          <a:ext cx="2485756" cy="3514725"/>
        </a:xfrm>
        <a:prstGeom prst="rect">
          <a:avLst/>
        </a:prstGeom>
      </xdr:spPr>
    </xdr:pic>
    <xdr:clientData/>
  </xdr:twoCellAnchor>
  <xdr:twoCellAnchor editAs="oneCell">
    <xdr:from>
      <xdr:col>21</xdr:col>
      <xdr:colOff>66675</xdr:colOff>
      <xdr:row>1</xdr:row>
      <xdr:rowOff>9525</xdr:rowOff>
    </xdr:from>
    <xdr:to>
      <xdr:col>24</xdr:col>
      <xdr:colOff>500052</xdr:colOff>
      <xdr:row>17</xdr:row>
      <xdr:rowOff>180975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8475" y="219075"/>
          <a:ext cx="2490777" cy="35242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114301</xdr:colOff>
      <xdr:row>39</xdr:row>
      <xdr:rowOff>47626</xdr:rowOff>
    </xdr:from>
    <xdr:to>
      <xdr:col>19</xdr:col>
      <xdr:colOff>508975</xdr:colOff>
      <xdr:row>55</xdr:row>
      <xdr:rowOff>161926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1" y="8220076"/>
          <a:ext cx="2452074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Tk-main\tktravel_&#49324;&#51652;&#44277;&#50976;\1_&#44288;&#44305;&#51648;\3._&#44053;&#50896;&#46020;\(&#54945;&#49457;)&#50928;&#47532;&#55184;&#47532;&#49828;&#53412;&#51109;" TargetMode="External"/><Relationship Id="rId13" Type="http://schemas.openxmlformats.org/officeDocument/2006/relationships/hyperlink" Target="file:///\\Tk-main\tktravel_&#49324;&#51652;&#44277;&#50976;\1_&#44288;&#44305;&#51648;\3._&#44053;&#50896;&#46020;\(&#54217;&#52285;)%20&#49569;&#50612;&#52629;&#51228;" TargetMode="External"/><Relationship Id="rId18" Type="http://schemas.openxmlformats.org/officeDocument/2006/relationships/hyperlink" Target="file:///\\Tk-main\tktravel_&#49324;&#51652;&#44277;&#50976;\1_&#44288;&#44305;&#51648;\3._&#44053;&#50896;&#46020;\(&#44053;&#52492;)&#50648;&#47532;&#49884;&#50504;%20&#49828;&#53412;&#51109;\&#49828;&#53412;&#49324;&#51652;" TargetMode="External"/><Relationship Id="rId26" Type="http://schemas.openxmlformats.org/officeDocument/2006/relationships/hyperlink" Target="https://han.gl/2lFH4" TargetMode="External"/><Relationship Id="rId3" Type="http://schemas.openxmlformats.org/officeDocument/2006/relationships/hyperlink" Target="https://c11.kr/k1il" TargetMode="External"/><Relationship Id="rId21" Type="http://schemas.openxmlformats.org/officeDocument/2006/relationships/hyperlink" Target="https://url.kr/CwFgaT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file:///\\Tk-main\tktravel_&#49324;&#51652;&#44277;&#50976;\2_&#54840;&#53588;&amp;&#47532;&#51312;&#53944;\1.&#54840;&#53588;,&#47532;&#51312;&#53944;\(&#54217;&#52285;)&#50508;&#54172;&#49884;&#50500;%20&#47532;&#51312;&#53944;\ALPENSIA%20RESORT\Ski%20Area" TargetMode="External"/><Relationship Id="rId12" Type="http://schemas.openxmlformats.org/officeDocument/2006/relationships/hyperlink" Target="file:///\\Tk-main\tktravel_&#49324;&#51652;&#44277;&#50976;\1_&#44288;&#44305;&#51648;\3._&#44053;&#50896;&#46020;\(&#44053;&#47497;)&#50500;&#46972;&#45208;&#48708;%20&#51674;&#46972;&#51064;" TargetMode="External"/><Relationship Id="rId17" Type="http://schemas.openxmlformats.org/officeDocument/2006/relationships/hyperlink" Target="file:///\\Tk-main\tktravel_&#49324;&#51652;&#44277;&#50976;\1_&#44288;&#44305;&#51648;\3._&#44053;&#50896;&#46020;\(&#44053;&#47497;)&#51221;&#46041;&#49900;&#44257;%20&#48148;&#45796;&#48512;&#52292;&#44600;" TargetMode="External"/><Relationship Id="rId25" Type="http://schemas.openxmlformats.org/officeDocument/2006/relationships/hyperlink" Target="https://han.gl/ePibQ" TargetMode="External"/><Relationship Id="rId33" Type="http://schemas.openxmlformats.org/officeDocument/2006/relationships/hyperlink" Target="https://han.gl/Ex0tf" TargetMode="External"/><Relationship Id="rId2" Type="http://schemas.openxmlformats.org/officeDocument/2006/relationships/hyperlink" Target="https://c11.kr/k1g9" TargetMode="External"/><Relationship Id="rId16" Type="http://schemas.openxmlformats.org/officeDocument/2006/relationships/hyperlink" Target="file:///\\Tk-main\tktravel_&#49324;&#51652;&#44277;&#50976;\1_&#44288;&#44305;&#51648;\3._&#44053;&#50896;&#46020;\(&#51064;&#51228;)%20&#51088;&#51089;&#45208;&#47924;&#49714;" TargetMode="External"/><Relationship Id="rId20" Type="http://schemas.openxmlformats.org/officeDocument/2006/relationships/hyperlink" Target="https://url.kr/SIQJ6W" TargetMode="External"/><Relationship Id="rId29" Type="http://schemas.openxmlformats.org/officeDocument/2006/relationships/hyperlink" Target="https://han.gl/j42cK" TargetMode="External"/><Relationship Id="rId1" Type="http://schemas.openxmlformats.org/officeDocument/2006/relationships/hyperlink" Target="https://c11.kr/k1e0" TargetMode="External"/><Relationship Id="rId6" Type="http://schemas.openxmlformats.org/officeDocument/2006/relationships/hyperlink" Target="file:///\\Tk-main\tktravel_&#49324;&#51652;&#44277;&#50976;\2_&#54840;&#53588;&amp;&#47532;&#51312;&#53944;\1.&#54840;&#53588;,&#47532;&#51312;&#53944;\(&#54217;&#52285;)&#50857;&#54217;&#47532;&#51312;&#53944;\(&#54217;&#52285;)&#50857;&#54217;&#47532;&#51312;&#53944;" TargetMode="External"/><Relationship Id="rId11" Type="http://schemas.openxmlformats.org/officeDocument/2006/relationships/hyperlink" Target="file:///\\Tk-main\tktravel_&#49324;&#51652;&#44277;&#50976;\1_&#44288;&#44305;&#51648;\3._&#44053;&#50896;&#46020;\(&#51221;&#49440;)&#54616;&#51060;&#50896;&#47532;&#51312;&#53944;%20&#49828;&#53412;&#51109;" TargetMode="External"/><Relationship Id="rId24" Type="http://schemas.openxmlformats.org/officeDocument/2006/relationships/hyperlink" Target="https://han.gl/dit03" TargetMode="External"/><Relationship Id="rId32" Type="http://schemas.openxmlformats.org/officeDocument/2006/relationships/hyperlink" Target="https://han.gl/epG6s" TargetMode="External"/><Relationship Id="rId5" Type="http://schemas.openxmlformats.org/officeDocument/2006/relationships/hyperlink" Target="file:///\\Tk-main\tktravel_&#49324;&#51652;&#44277;&#50976;\1_&#44288;&#44305;&#51648;\3._&#44053;&#50896;&#46020;\(&#54861;&#52380;)&#54861;&#52380;%20&#45824;&#47749;&#48708;&#48156;&#46356;&#54028;&#53356;" TargetMode="External"/><Relationship Id="rId15" Type="http://schemas.openxmlformats.org/officeDocument/2006/relationships/hyperlink" Target="file:///\\Tk-main\tktravel_&#49324;&#51652;&#44277;&#50976;\1_&#44288;&#44305;&#51648;\3._&#44053;&#50896;&#46020;\(&#51064;&#51228;)%20&#51088;&#51089;&#45208;&#47924;&#49714;" TargetMode="External"/><Relationship Id="rId23" Type="http://schemas.openxmlformats.org/officeDocument/2006/relationships/hyperlink" Target="https://han.gl/4bZ23" TargetMode="External"/><Relationship Id="rId28" Type="http://schemas.openxmlformats.org/officeDocument/2006/relationships/hyperlink" Target="https://han.gl/tyhAN" TargetMode="External"/><Relationship Id="rId10" Type="http://schemas.openxmlformats.org/officeDocument/2006/relationships/hyperlink" Target="file:///\\Tk-main\tktravel_&#49324;&#51652;&#44277;&#50976;\1_&#44288;&#44305;&#51648;\3._&#44053;&#50896;&#46020;\(&#50577;&#50577;)&#50724;&#49353;&#44536;&#47536;&#50556;&#46300;%20&#53444;&#49328;&#50728;&#52380;" TargetMode="External"/><Relationship Id="rId19" Type="http://schemas.openxmlformats.org/officeDocument/2006/relationships/hyperlink" Target="https://url.kr/YzgHfW" TargetMode="External"/><Relationship Id="rId31" Type="http://schemas.openxmlformats.org/officeDocument/2006/relationships/hyperlink" Target="https://han.gl/6534l" TargetMode="External"/><Relationship Id="rId4" Type="http://schemas.openxmlformats.org/officeDocument/2006/relationships/hyperlink" Target="https://c11.kr/k1ib" TargetMode="External"/><Relationship Id="rId9" Type="http://schemas.openxmlformats.org/officeDocument/2006/relationships/hyperlink" Target="file:///\\Tk-main\tktravel_&#49324;&#51652;&#44277;&#50976;\1_&#44288;&#44305;&#51648;\3._&#44053;&#50896;&#46020;\(&#44053;&#52492;)&#50648;&#47532;&#49884;&#50504;&#49828;&#53412;&#51109;" TargetMode="External"/><Relationship Id="rId14" Type="http://schemas.openxmlformats.org/officeDocument/2006/relationships/hyperlink" Target="file:///\\Tk-main\tktravel_&#49324;&#51652;&#44277;&#50976;\1_&#44288;&#44305;&#51648;\3._&#44053;&#50896;&#46020;\(&#54217;&#52285;)%20&#54616;&#45720;&#47785;&#51109;\&#54616;&#45720;&#47785;&#51109;(&#44053;&#50896;&#46020;&#52397;)" TargetMode="External"/><Relationship Id="rId22" Type="http://schemas.openxmlformats.org/officeDocument/2006/relationships/hyperlink" Target="https://url.kr/gYOHDf" TargetMode="External"/><Relationship Id="rId27" Type="http://schemas.openxmlformats.org/officeDocument/2006/relationships/hyperlink" Target="https://han.gl/NNHMS" TargetMode="External"/><Relationship Id="rId30" Type="http://schemas.openxmlformats.org/officeDocument/2006/relationships/hyperlink" Target="https://han.gl/8abe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seasidegarden.co.kr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8"/>
  <sheetViews>
    <sheetView tabSelected="1" zoomScale="85" zoomScaleNormal="85" zoomScaleSheetLayoutView="100" workbookViewId="0">
      <selection activeCell="D9" sqref="D9"/>
    </sheetView>
  </sheetViews>
  <sheetFormatPr defaultRowHeight="16.5" x14ac:dyDescent="0.3"/>
  <cols>
    <col min="1" max="1" width="5" customWidth="1"/>
    <col min="2" max="2" width="6" style="1" customWidth="1"/>
    <col min="3" max="3" width="10.625" customWidth="1"/>
    <col min="4" max="4" width="13.625" style="1" customWidth="1"/>
    <col min="5" max="5" width="9.75" customWidth="1"/>
    <col min="6" max="6" width="12.75" hidden="1" customWidth="1"/>
    <col min="7" max="7" width="77.625" customWidth="1"/>
    <col min="8" max="8" width="15" style="1" customWidth="1"/>
    <col min="9" max="9" width="12.5" style="1" customWidth="1"/>
    <col min="10" max="10" width="10.75" style="1" customWidth="1"/>
    <col min="11" max="11" width="12.25" style="1" customWidth="1"/>
    <col min="12" max="14" width="12.875" style="1" customWidth="1"/>
    <col min="15" max="16" width="14.5" style="70" customWidth="1"/>
    <col min="17" max="17" width="14" style="1" hidden="1" customWidth="1"/>
    <col min="18" max="18" width="24.375" style="1" hidden="1" customWidth="1"/>
    <col min="19" max="19" width="23.5" style="2" customWidth="1"/>
    <col min="20" max="21" width="20.125" style="2" customWidth="1"/>
    <col min="22" max="22" width="23.625" style="2" hidden="1" customWidth="1"/>
    <col min="23" max="23" width="34.875" style="2" customWidth="1"/>
    <col min="24" max="24" width="22.5" style="2" customWidth="1"/>
  </cols>
  <sheetData>
    <row r="1" spans="2:24" ht="31.5" x14ac:dyDescent="0.3">
      <c r="B1" s="80" t="s">
        <v>317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/>
    </row>
    <row r="2" spans="2:24" ht="21" thickBot="1" x14ac:dyDescent="0.35">
      <c r="B2" s="84" t="s">
        <v>276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/>
    </row>
    <row r="3" spans="2:24" ht="18" thickTop="1" thickBot="1" x14ac:dyDescent="0.35">
      <c r="L3" s="81" t="s">
        <v>69</v>
      </c>
      <c r="M3" s="82"/>
      <c r="N3" s="82"/>
      <c r="O3" s="82"/>
      <c r="P3" s="83"/>
      <c r="Q3" s="37"/>
      <c r="R3" s="37"/>
      <c r="S3"/>
      <c r="T3"/>
      <c r="U3"/>
      <c r="V3"/>
      <c r="W3"/>
      <c r="X3"/>
    </row>
    <row r="4" spans="2:24" ht="42" customHeight="1" thickBot="1" x14ac:dyDescent="0.35">
      <c r="B4" s="3" t="s">
        <v>0</v>
      </c>
      <c r="C4" s="3" t="s">
        <v>1</v>
      </c>
      <c r="D4" s="3" t="s">
        <v>365</v>
      </c>
      <c r="E4" s="3" t="s">
        <v>3</v>
      </c>
      <c r="F4" s="3" t="s">
        <v>25</v>
      </c>
      <c r="G4" s="3" t="s">
        <v>2</v>
      </c>
      <c r="H4" s="3" t="s">
        <v>175</v>
      </c>
      <c r="I4" s="3" t="s">
        <v>62</v>
      </c>
      <c r="J4" s="49" t="s">
        <v>177</v>
      </c>
      <c r="K4" s="3" t="s">
        <v>266</v>
      </c>
      <c r="L4" s="4" t="s">
        <v>4</v>
      </c>
      <c r="M4" s="4" t="s">
        <v>278</v>
      </c>
      <c r="N4" s="4" t="s">
        <v>277</v>
      </c>
      <c r="O4" s="68" t="s">
        <v>179</v>
      </c>
      <c r="P4" s="68" t="s">
        <v>279</v>
      </c>
      <c r="Q4" s="4" t="s">
        <v>151</v>
      </c>
      <c r="R4" s="4" t="s">
        <v>150</v>
      </c>
      <c r="S4" s="4" t="s">
        <v>110</v>
      </c>
      <c r="T4" s="4" t="s">
        <v>264</v>
      </c>
      <c r="U4" s="4" t="s">
        <v>364</v>
      </c>
      <c r="V4" s="4" t="s">
        <v>318</v>
      </c>
      <c r="W4" s="4" t="s">
        <v>111</v>
      </c>
      <c r="X4"/>
    </row>
    <row r="5" spans="2:24" ht="24.95" customHeight="1" thickBot="1" x14ac:dyDescent="0.35">
      <c r="B5" s="38">
        <v>1</v>
      </c>
      <c r="C5" s="5" t="s">
        <v>149</v>
      </c>
      <c r="D5" s="38">
        <v>33109464</v>
      </c>
      <c r="E5" s="20" t="s">
        <v>64</v>
      </c>
      <c r="F5" s="5" t="s">
        <v>178</v>
      </c>
      <c r="G5" s="54" t="s">
        <v>180</v>
      </c>
      <c r="H5" s="38" t="s">
        <v>176</v>
      </c>
      <c r="I5" s="5" t="s">
        <v>65</v>
      </c>
      <c r="J5" s="5">
        <v>1</v>
      </c>
      <c r="K5" s="5" t="s">
        <v>63</v>
      </c>
      <c r="L5" s="6">
        <v>12000</v>
      </c>
      <c r="M5" s="6">
        <v>14000</v>
      </c>
      <c r="N5" s="6">
        <v>16000</v>
      </c>
      <c r="O5" s="69">
        <f>N5/165</f>
        <v>96.969696969696969</v>
      </c>
      <c r="P5" s="69">
        <f>N5/37</f>
        <v>432.43243243243245</v>
      </c>
      <c r="Q5" s="19"/>
      <c r="R5" s="19"/>
      <c r="S5" s="29" t="s">
        <v>117</v>
      </c>
      <c r="T5" s="63" t="s">
        <v>359</v>
      </c>
      <c r="U5" s="62"/>
      <c r="V5" s="62"/>
      <c r="W5" s="48" t="s">
        <v>340</v>
      </c>
      <c r="X5"/>
    </row>
    <row r="6" spans="2:24" ht="24.95" customHeight="1" thickBot="1" x14ac:dyDescent="0.35">
      <c r="B6" s="78">
        <v>2</v>
      </c>
      <c r="C6" s="38" t="s">
        <v>299</v>
      </c>
      <c r="D6" s="79">
        <v>21723623</v>
      </c>
      <c r="E6" s="20" t="s">
        <v>64</v>
      </c>
      <c r="F6" s="38" t="s">
        <v>178</v>
      </c>
      <c r="G6" s="54" t="s">
        <v>191</v>
      </c>
      <c r="H6" s="55" t="s">
        <v>176</v>
      </c>
      <c r="I6" s="38" t="s">
        <v>65</v>
      </c>
      <c r="J6" s="38">
        <v>1</v>
      </c>
      <c r="K6" s="38" t="s">
        <v>265</v>
      </c>
      <c r="L6" s="6">
        <v>20000</v>
      </c>
      <c r="M6" s="6">
        <v>24000</v>
      </c>
      <c r="N6" s="6">
        <v>25000</v>
      </c>
      <c r="O6" s="69">
        <f t="shared" ref="O6:O28" si="0">N6/165</f>
        <v>151.5151515151515</v>
      </c>
      <c r="P6" s="69">
        <f t="shared" ref="P6:P28" si="1">N6/37</f>
        <v>675.67567567567562</v>
      </c>
      <c r="Q6" s="41"/>
      <c r="R6" s="41"/>
      <c r="S6" s="29" t="s">
        <v>263</v>
      </c>
      <c r="T6" s="63" t="s">
        <v>359</v>
      </c>
      <c r="U6" s="62"/>
      <c r="V6" s="62"/>
      <c r="W6" s="48" t="s">
        <v>340</v>
      </c>
      <c r="X6"/>
    </row>
    <row r="7" spans="2:24" ht="24.95" customHeight="1" thickBot="1" x14ac:dyDescent="0.35">
      <c r="B7" s="38">
        <v>3</v>
      </c>
      <c r="C7" s="53" t="s">
        <v>283</v>
      </c>
      <c r="D7" s="79">
        <v>33190426</v>
      </c>
      <c r="E7" s="20" t="s">
        <v>64</v>
      </c>
      <c r="F7" s="38" t="s">
        <v>178</v>
      </c>
      <c r="G7" s="54" t="s">
        <v>192</v>
      </c>
      <c r="H7" s="55" t="s">
        <v>176</v>
      </c>
      <c r="I7" s="38" t="s">
        <v>65</v>
      </c>
      <c r="J7" s="38">
        <v>1</v>
      </c>
      <c r="K7" s="38" t="s">
        <v>265</v>
      </c>
      <c r="L7" s="6">
        <v>28000</v>
      </c>
      <c r="M7" s="6">
        <v>36000</v>
      </c>
      <c r="N7" s="6">
        <v>43000</v>
      </c>
      <c r="O7" s="69">
        <f t="shared" ref="O7:O14" si="2">N7/165</f>
        <v>260.60606060606062</v>
      </c>
      <c r="P7" s="69">
        <f t="shared" si="1"/>
        <v>1162.1621621621621</v>
      </c>
      <c r="Q7" s="41"/>
      <c r="R7" s="41"/>
      <c r="S7" s="29" t="s">
        <v>322</v>
      </c>
      <c r="T7" s="63" t="s">
        <v>359</v>
      </c>
      <c r="U7" s="62"/>
      <c r="V7" s="29" t="s">
        <v>304</v>
      </c>
      <c r="W7" s="48" t="s">
        <v>340</v>
      </c>
      <c r="X7"/>
    </row>
    <row r="8" spans="2:24" ht="24.95" customHeight="1" thickBot="1" x14ac:dyDescent="0.35">
      <c r="B8" s="38">
        <v>4</v>
      </c>
      <c r="C8" s="53" t="s">
        <v>284</v>
      </c>
      <c r="D8" s="79">
        <v>33191814</v>
      </c>
      <c r="E8" s="20" t="s">
        <v>64</v>
      </c>
      <c r="F8" s="38" t="s">
        <v>178</v>
      </c>
      <c r="G8" s="54" t="s">
        <v>363</v>
      </c>
      <c r="H8" s="55" t="s">
        <v>176</v>
      </c>
      <c r="I8" s="38" t="s">
        <v>65</v>
      </c>
      <c r="J8" s="38">
        <v>1</v>
      </c>
      <c r="K8" s="38" t="s">
        <v>265</v>
      </c>
      <c r="L8" s="6">
        <v>57500</v>
      </c>
      <c r="M8" s="6">
        <v>65500</v>
      </c>
      <c r="N8" s="6">
        <v>72500</v>
      </c>
      <c r="O8" s="69">
        <f t="shared" si="2"/>
        <v>439.39393939393938</v>
      </c>
      <c r="P8" s="69">
        <f t="shared" si="1"/>
        <v>1959.4594594594594</v>
      </c>
      <c r="Q8" s="41"/>
      <c r="R8" s="41"/>
      <c r="S8" s="29" t="s">
        <v>328</v>
      </c>
      <c r="T8" s="63" t="s">
        <v>359</v>
      </c>
      <c r="U8" s="62"/>
      <c r="V8" s="29" t="s">
        <v>305</v>
      </c>
      <c r="W8" s="48" t="s">
        <v>340</v>
      </c>
      <c r="X8"/>
    </row>
    <row r="9" spans="2:24" ht="24.95" customHeight="1" thickBot="1" x14ac:dyDescent="0.35">
      <c r="B9" s="38">
        <v>5</v>
      </c>
      <c r="C9" s="53" t="s">
        <v>285</v>
      </c>
      <c r="D9" s="79">
        <v>33190699</v>
      </c>
      <c r="E9" s="20" t="s">
        <v>64</v>
      </c>
      <c r="F9" s="38" t="s">
        <v>178</v>
      </c>
      <c r="G9" s="54" t="s">
        <v>342</v>
      </c>
      <c r="H9" s="55" t="s">
        <v>176</v>
      </c>
      <c r="I9" s="38" t="s">
        <v>65</v>
      </c>
      <c r="J9" s="38">
        <v>1</v>
      </c>
      <c r="K9" s="38" t="s">
        <v>265</v>
      </c>
      <c r="L9" s="6">
        <v>40000</v>
      </c>
      <c r="M9" s="6">
        <v>48000</v>
      </c>
      <c r="N9" s="6">
        <v>55000</v>
      </c>
      <c r="O9" s="69">
        <f t="shared" si="2"/>
        <v>333.33333333333331</v>
      </c>
      <c r="P9" s="69">
        <f t="shared" si="1"/>
        <v>1486.4864864864865</v>
      </c>
      <c r="Q9" s="41"/>
      <c r="R9" s="41"/>
      <c r="S9" s="29" t="s">
        <v>326</v>
      </c>
      <c r="T9" s="63" t="s">
        <v>359</v>
      </c>
      <c r="U9" s="62"/>
      <c r="V9" s="29" t="s">
        <v>306</v>
      </c>
      <c r="W9" s="48" t="s">
        <v>340</v>
      </c>
      <c r="X9"/>
    </row>
    <row r="10" spans="2:24" ht="24.95" customHeight="1" thickBot="1" x14ac:dyDescent="0.35">
      <c r="B10" s="38">
        <v>6</v>
      </c>
      <c r="C10" s="53" t="s">
        <v>286</v>
      </c>
      <c r="D10" s="79">
        <v>33191070</v>
      </c>
      <c r="E10" s="20" t="s">
        <v>64</v>
      </c>
      <c r="F10" s="38" t="s">
        <v>178</v>
      </c>
      <c r="G10" s="54" t="s">
        <v>344</v>
      </c>
      <c r="H10" s="55" t="s">
        <v>176</v>
      </c>
      <c r="I10" s="38" t="s">
        <v>65</v>
      </c>
      <c r="J10" s="38">
        <v>1</v>
      </c>
      <c r="K10" s="38" t="s">
        <v>265</v>
      </c>
      <c r="L10" s="6">
        <v>40000</v>
      </c>
      <c r="M10" s="6">
        <v>48000</v>
      </c>
      <c r="N10" s="6">
        <v>55000</v>
      </c>
      <c r="O10" s="69">
        <f t="shared" si="2"/>
        <v>333.33333333333331</v>
      </c>
      <c r="P10" s="69">
        <f t="shared" si="1"/>
        <v>1486.4864864864865</v>
      </c>
      <c r="Q10" s="41"/>
      <c r="R10" s="41"/>
      <c r="S10" s="29" t="s">
        <v>325</v>
      </c>
      <c r="T10" s="63" t="s">
        <v>359</v>
      </c>
      <c r="U10" s="62"/>
      <c r="V10" s="29" t="s">
        <v>307</v>
      </c>
      <c r="W10" s="48" t="s">
        <v>340</v>
      </c>
      <c r="X10"/>
    </row>
    <row r="11" spans="2:24" ht="24.95" customHeight="1" thickBot="1" x14ac:dyDescent="0.35">
      <c r="B11" s="38">
        <v>7</v>
      </c>
      <c r="C11" s="53" t="s">
        <v>287</v>
      </c>
      <c r="D11" s="79">
        <v>33191969</v>
      </c>
      <c r="E11" s="20" t="s">
        <v>64</v>
      </c>
      <c r="F11" s="38" t="s">
        <v>178</v>
      </c>
      <c r="G11" s="54" t="s">
        <v>362</v>
      </c>
      <c r="H11" s="55" t="s">
        <v>176</v>
      </c>
      <c r="I11" s="38" t="s">
        <v>65</v>
      </c>
      <c r="J11" s="38">
        <v>1</v>
      </c>
      <c r="K11" s="38" t="s">
        <v>265</v>
      </c>
      <c r="L11" s="6">
        <v>54000</v>
      </c>
      <c r="M11" s="6">
        <v>62000</v>
      </c>
      <c r="N11" s="6">
        <v>69000</v>
      </c>
      <c r="O11" s="69">
        <f t="shared" si="2"/>
        <v>418.18181818181819</v>
      </c>
      <c r="P11" s="69">
        <f t="shared" si="1"/>
        <v>1864.8648648648648</v>
      </c>
      <c r="Q11" s="41"/>
      <c r="R11" s="41"/>
      <c r="S11" s="29" t="s">
        <v>323</v>
      </c>
      <c r="T11" s="63" t="s">
        <v>359</v>
      </c>
      <c r="U11" s="62"/>
      <c r="V11" s="29" t="s">
        <v>310</v>
      </c>
      <c r="W11" s="48" t="s">
        <v>340</v>
      </c>
      <c r="X11"/>
    </row>
    <row r="12" spans="2:24" ht="24.95" customHeight="1" thickBot="1" x14ac:dyDescent="0.35">
      <c r="B12" s="38">
        <v>8</v>
      </c>
      <c r="C12" s="53" t="s">
        <v>288</v>
      </c>
      <c r="D12" s="79">
        <v>33191200</v>
      </c>
      <c r="E12" s="20" t="s">
        <v>64</v>
      </c>
      <c r="F12" s="38" t="s">
        <v>178</v>
      </c>
      <c r="G12" s="54" t="s">
        <v>343</v>
      </c>
      <c r="H12" s="55" t="s">
        <v>176</v>
      </c>
      <c r="I12" s="38" t="s">
        <v>65</v>
      </c>
      <c r="J12" s="38">
        <v>1</v>
      </c>
      <c r="K12" s="38" t="s">
        <v>265</v>
      </c>
      <c r="L12" s="6">
        <v>40000</v>
      </c>
      <c r="M12" s="6">
        <v>48000</v>
      </c>
      <c r="N12" s="6">
        <v>55000</v>
      </c>
      <c r="O12" s="69">
        <f t="shared" si="2"/>
        <v>333.33333333333331</v>
      </c>
      <c r="P12" s="69">
        <f t="shared" si="1"/>
        <v>1486.4864864864865</v>
      </c>
      <c r="Q12" s="41"/>
      <c r="R12" s="41"/>
      <c r="S12" s="29" t="s">
        <v>324</v>
      </c>
      <c r="T12" s="63" t="s">
        <v>359</v>
      </c>
      <c r="U12" s="62"/>
      <c r="V12" s="29" t="s">
        <v>308</v>
      </c>
      <c r="W12" s="48" t="s">
        <v>340</v>
      </c>
      <c r="X12"/>
    </row>
    <row r="13" spans="2:24" ht="24.95" customHeight="1" thickBot="1" x14ac:dyDescent="0.35">
      <c r="B13" s="38">
        <v>9</v>
      </c>
      <c r="C13" s="53" t="s">
        <v>289</v>
      </c>
      <c r="D13" s="79">
        <v>33230226</v>
      </c>
      <c r="E13" s="20" t="s">
        <v>64</v>
      </c>
      <c r="F13" s="38" t="s">
        <v>178</v>
      </c>
      <c r="G13" s="54" t="s">
        <v>185</v>
      </c>
      <c r="H13" s="55" t="s">
        <v>176</v>
      </c>
      <c r="I13" s="38" t="s">
        <v>65</v>
      </c>
      <c r="J13" s="38">
        <v>1</v>
      </c>
      <c r="K13" s="38" t="s">
        <v>265</v>
      </c>
      <c r="L13" s="6">
        <v>17000</v>
      </c>
      <c r="M13" s="6">
        <v>19000</v>
      </c>
      <c r="N13" s="6">
        <v>20000</v>
      </c>
      <c r="O13" s="69">
        <f t="shared" si="2"/>
        <v>121.21212121212122</v>
      </c>
      <c r="P13" s="69">
        <f>N13/37</f>
        <v>540.54054054054052</v>
      </c>
      <c r="Q13" s="41"/>
      <c r="R13" s="41"/>
      <c r="S13" s="29" t="s">
        <v>329</v>
      </c>
      <c r="T13" s="63" t="s">
        <v>359</v>
      </c>
      <c r="U13" s="62"/>
      <c r="V13" s="29" t="s">
        <v>311</v>
      </c>
      <c r="W13" s="48" t="s">
        <v>340</v>
      </c>
      <c r="X13"/>
    </row>
    <row r="14" spans="2:24" ht="24.95" customHeight="1" thickBot="1" x14ac:dyDescent="0.35">
      <c r="B14" s="38">
        <v>10</v>
      </c>
      <c r="C14" s="53" t="s">
        <v>290</v>
      </c>
      <c r="D14" s="79">
        <v>33230532</v>
      </c>
      <c r="E14" s="20" t="s">
        <v>64</v>
      </c>
      <c r="F14" s="38" t="s">
        <v>178</v>
      </c>
      <c r="G14" s="54" t="s">
        <v>187</v>
      </c>
      <c r="H14" s="55" t="s">
        <v>176</v>
      </c>
      <c r="I14" s="38" t="s">
        <v>65</v>
      </c>
      <c r="J14" s="38">
        <v>1</v>
      </c>
      <c r="K14" s="38" t="s">
        <v>265</v>
      </c>
      <c r="L14" s="6">
        <v>7000</v>
      </c>
      <c r="M14" s="6">
        <v>9000</v>
      </c>
      <c r="N14" s="6">
        <v>11000</v>
      </c>
      <c r="O14" s="69">
        <f t="shared" si="2"/>
        <v>66.666666666666671</v>
      </c>
      <c r="P14" s="69">
        <f t="shared" si="1"/>
        <v>297.29729729729729</v>
      </c>
      <c r="Q14" s="41"/>
      <c r="R14" s="41"/>
      <c r="S14" s="29" t="s">
        <v>327</v>
      </c>
      <c r="T14" s="63" t="s">
        <v>359</v>
      </c>
      <c r="U14" s="62"/>
      <c r="V14" s="29" t="s">
        <v>309</v>
      </c>
      <c r="W14" s="48" t="s">
        <v>340</v>
      </c>
      <c r="X14"/>
    </row>
    <row r="15" spans="2:24" ht="24.95" customHeight="1" thickBot="1" x14ac:dyDescent="0.35">
      <c r="B15" s="78">
        <v>11</v>
      </c>
      <c r="C15" s="5" t="s">
        <v>67</v>
      </c>
      <c r="D15" s="79">
        <v>33187366</v>
      </c>
      <c r="E15" s="21" t="s">
        <v>193</v>
      </c>
      <c r="F15" s="38" t="s">
        <v>178</v>
      </c>
      <c r="G15" s="54" t="s">
        <v>92</v>
      </c>
      <c r="H15" s="55">
        <v>0.33333333333333331</v>
      </c>
      <c r="I15" s="38" t="s">
        <v>65</v>
      </c>
      <c r="J15" s="5">
        <v>4</v>
      </c>
      <c r="K15" s="5" t="s">
        <v>112</v>
      </c>
      <c r="L15" s="6">
        <v>83000</v>
      </c>
      <c r="M15" s="6">
        <v>93000</v>
      </c>
      <c r="N15" s="6">
        <v>103000</v>
      </c>
      <c r="O15" s="69">
        <f t="shared" si="0"/>
        <v>624.24242424242425</v>
      </c>
      <c r="P15" s="69">
        <f t="shared" si="1"/>
        <v>2783.7837837837837</v>
      </c>
      <c r="Q15" s="41">
        <v>87500</v>
      </c>
      <c r="R15" s="41">
        <v>76700</v>
      </c>
      <c r="S15" s="29" t="s">
        <v>114</v>
      </c>
      <c r="T15" s="63" t="s">
        <v>359</v>
      </c>
      <c r="U15" s="62"/>
      <c r="V15" s="62"/>
      <c r="W15" s="48" t="s">
        <v>341</v>
      </c>
      <c r="X15"/>
    </row>
    <row r="16" spans="2:24" ht="24.95" customHeight="1" thickBot="1" x14ac:dyDescent="0.35">
      <c r="B16" s="78">
        <v>12</v>
      </c>
      <c r="C16" s="38" t="s">
        <v>68</v>
      </c>
      <c r="D16" s="79">
        <v>33187640</v>
      </c>
      <c r="E16" s="21" t="s">
        <v>193</v>
      </c>
      <c r="F16" s="38" t="s">
        <v>178</v>
      </c>
      <c r="G16" s="54" t="s">
        <v>93</v>
      </c>
      <c r="H16" s="55" t="s">
        <v>257</v>
      </c>
      <c r="I16" s="38" t="s">
        <v>181</v>
      </c>
      <c r="J16" s="38">
        <v>2</v>
      </c>
      <c r="K16" s="38" t="s">
        <v>26</v>
      </c>
      <c r="L16" s="6">
        <v>55000</v>
      </c>
      <c r="M16" s="6">
        <v>60000</v>
      </c>
      <c r="N16" s="6">
        <v>65000</v>
      </c>
      <c r="O16" s="69">
        <f t="shared" si="0"/>
        <v>393.93939393939394</v>
      </c>
      <c r="P16" s="69">
        <f t="shared" si="1"/>
        <v>1756.7567567567567</v>
      </c>
      <c r="Q16" s="41">
        <v>97000</v>
      </c>
      <c r="R16" s="41">
        <v>71500</v>
      </c>
      <c r="S16" s="29" t="s">
        <v>182</v>
      </c>
      <c r="T16" s="63" t="s">
        <v>359</v>
      </c>
      <c r="U16" s="62"/>
      <c r="V16" s="62"/>
      <c r="W16" s="48" t="s">
        <v>341</v>
      </c>
      <c r="X16"/>
    </row>
    <row r="17" spans="2:24" ht="24.95" customHeight="1" thickBot="1" x14ac:dyDescent="0.35">
      <c r="B17" s="38">
        <v>13</v>
      </c>
      <c r="C17" s="38" t="s">
        <v>27</v>
      </c>
      <c r="D17" s="79">
        <v>33187867</v>
      </c>
      <c r="E17" s="21" t="s">
        <v>193</v>
      </c>
      <c r="F17" s="38" t="s">
        <v>178</v>
      </c>
      <c r="G17" s="54" t="s">
        <v>100</v>
      </c>
      <c r="H17" s="38" t="s">
        <v>258</v>
      </c>
      <c r="I17" s="38" t="s">
        <v>66</v>
      </c>
      <c r="J17" s="38">
        <v>6</v>
      </c>
      <c r="K17" s="38" t="s">
        <v>21</v>
      </c>
      <c r="L17" s="43">
        <v>75000</v>
      </c>
      <c r="M17" s="43">
        <v>80000</v>
      </c>
      <c r="N17" s="43">
        <v>85000</v>
      </c>
      <c r="O17" s="69">
        <f t="shared" si="0"/>
        <v>515.15151515151513</v>
      </c>
      <c r="P17" s="69">
        <f t="shared" si="1"/>
        <v>2297.2972972972975</v>
      </c>
      <c r="Q17" s="41">
        <v>92000</v>
      </c>
      <c r="R17" s="44">
        <v>66500</v>
      </c>
      <c r="S17" s="29" t="s">
        <v>330</v>
      </c>
      <c r="T17" s="63" t="s">
        <v>359</v>
      </c>
      <c r="U17" s="62"/>
      <c r="V17" s="29" t="s">
        <v>312</v>
      </c>
      <c r="W17" s="48" t="s">
        <v>341</v>
      </c>
      <c r="X17"/>
    </row>
    <row r="18" spans="2:24" ht="24.95" customHeight="1" thickBot="1" x14ac:dyDescent="0.35">
      <c r="B18" s="38">
        <v>14</v>
      </c>
      <c r="C18" s="53" t="s">
        <v>291</v>
      </c>
      <c r="D18" s="38">
        <v>33190027</v>
      </c>
      <c r="E18" s="21" t="s">
        <v>193</v>
      </c>
      <c r="F18" s="38" t="s">
        <v>178</v>
      </c>
      <c r="G18" s="54" t="s">
        <v>184</v>
      </c>
      <c r="H18" s="38" t="s">
        <v>259</v>
      </c>
      <c r="I18" s="38" t="s">
        <v>181</v>
      </c>
      <c r="J18" s="38">
        <v>6</v>
      </c>
      <c r="K18" s="38" t="s">
        <v>228</v>
      </c>
      <c r="L18" s="6">
        <v>70000</v>
      </c>
      <c r="M18" s="6">
        <v>75000</v>
      </c>
      <c r="N18" s="6">
        <v>80000</v>
      </c>
      <c r="O18" s="69">
        <f t="shared" si="0"/>
        <v>484.84848484848487</v>
      </c>
      <c r="P18" s="69">
        <f t="shared" si="1"/>
        <v>2162.1621621621621</v>
      </c>
      <c r="Q18" s="41"/>
      <c r="R18" s="41"/>
      <c r="S18" s="29" t="s">
        <v>331</v>
      </c>
      <c r="T18" s="63" t="s">
        <v>359</v>
      </c>
      <c r="U18" s="62"/>
      <c r="V18" s="29" t="s">
        <v>314</v>
      </c>
      <c r="W18" s="48" t="s">
        <v>341</v>
      </c>
      <c r="X18"/>
    </row>
    <row r="19" spans="2:24" ht="24.95" customHeight="1" thickBot="1" x14ac:dyDescent="0.35">
      <c r="B19" s="38">
        <v>15</v>
      </c>
      <c r="C19" s="5" t="s">
        <v>59</v>
      </c>
      <c r="D19" s="38">
        <v>33190899</v>
      </c>
      <c r="E19" s="21" t="s">
        <v>193</v>
      </c>
      <c r="F19" s="38" t="s">
        <v>178</v>
      </c>
      <c r="G19" s="54" t="s">
        <v>79</v>
      </c>
      <c r="H19" s="38" t="s">
        <v>260</v>
      </c>
      <c r="I19" s="38" t="s">
        <v>65</v>
      </c>
      <c r="J19" s="5">
        <v>6</v>
      </c>
      <c r="K19" s="5" t="s">
        <v>281</v>
      </c>
      <c r="L19" s="43">
        <v>70000</v>
      </c>
      <c r="M19" s="43">
        <v>75000</v>
      </c>
      <c r="N19" s="43">
        <v>80000</v>
      </c>
      <c r="O19" s="69">
        <f t="shared" si="0"/>
        <v>484.84848484848487</v>
      </c>
      <c r="P19" s="69">
        <f t="shared" si="1"/>
        <v>2162.1621621621621</v>
      </c>
      <c r="Q19" s="41">
        <v>93500</v>
      </c>
      <c r="R19" s="44">
        <v>67500</v>
      </c>
      <c r="S19" s="29" t="s">
        <v>332</v>
      </c>
      <c r="T19" s="63" t="s">
        <v>359</v>
      </c>
      <c r="U19" s="62"/>
      <c r="V19" s="29" t="s">
        <v>314</v>
      </c>
      <c r="W19" s="48" t="s">
        <v>341</v>
      </c>
      <c r="X19"/>
    </row>
    <row r="20" spans="2:24" s="18" customFormat="1" ht="24.95" customHeight="1" thickBot="1" x14ac:dyDescent="0.35">
      <c r="B20" s="38">
        <v>16</v>
      </c>
      <c r="C20" s="53" t="s">
        <v>292</v>
      </c>
      <c r="D20" s="38">
        <v>33230930</v>
      </c>
      <c r="E20" s="21" t="s">
        <v>193</v>
      </c>
      <c r="F20" s="38" t="s">
        <v>178</v>
      </c>
      <c r="G20" s="54" t="s">
        <v>183</v>
      </c>
      <c r="H20" s="38" t="s">
        <v>256</v>
      </c>
      <c r="I20" s="38" t="s">
        <v>65</v>
      </c>
      <c r="J20" s="38">
        <v>6</v>
      </c>
      <c r="K20" s="38" t="s">
        <v>300</v>
      </c>
      <c r="L20" s="6">
        <v>88000</v>
      </c>
      <c r="M20" s="6">
        <v>94000</v>
      </c>
      <c r="N20" s="6">
        <v>100000</v>
      </c>
      <c r="O20" s="69">
        <f t="shared" si="0"/>
        <v>606.06060606060601</v>
      </c>
      <c r="P20" s="69">
        <f t="shared" si="1"/>
        <v>2702.7027027027025</v>
      </c>
      <c r="Q20" s="41"/>
      <c r="R20" s="41"/>
      <c r="S20" s="29" t="s">
        <v>335</v>
      </c>
      <c r="T20" s="63" t="s">
        <v>359</v>
      </c>
      <c r="U20" s="62"/>
      <c r="V20" s="29" t="s">
        <v>313</v>
      </c>
      <c r="W20" s="48"/>
    </row>
    <row r="21" spans="2:24" ht="24.95" customHeight="1" thickBot="1" x14ac:dyDescent="0.35">
      <c r="B21" s="190">
        <v>17</v>
      </c>
      <c r="C21" s="191" t="s">
        <v>99</v>
      </c>
      <c r="D21" s="190">
        <v>33188391</v>
      </c>
      <c r="E21" s="190" t="s">
        <v>193</v>
      </c>
      <c r="F21" s="190" t="s">
        <v>178</v>
      </c>
      <c r="G21" s="192" t="s">
        <v>158</v>
      </c>
      <c r="H21" s="38" t="s">
        <v>261</v>
      </c>
      <c r="I21" s="38" t="s">
        <v>65</v>
      </c>
      <c r="J21" s="38">
        <v>6</v>
      </c>
      <c r="K21" s="38" t="s">
        <v>300</v>
      </c>
      <c r="L21" s="43">
        <v>75000</v>
      </c>
      <c r="M21" s="43">
        <v>80000</v>
      </c>
      <c r="N21" s="43">
        <v>85000</v>
      </c>
      <c r="O21" s="69">
        <f t="shared" si="0"/>
        <v>515.15151515151513</v>
      </c>
      <c r="P21" s="69">
        <f t="shared" si="1"/>
        <v>2297.2972972972975</v>
      </c>
      <c r="Q21" s="42">
        <v>84000</v>
      </c>
      <c r="R21" s="45">
        <v>58500</v>
      </c>
      <c r="S21" s="29" t="s">
        <v>336</v>
      </c>
      <c r="T21" s="63" t="s">
        <v>359</v>
      </c>
      <c r="U21" s="62"/>
      <c r="V21" s="62"/>
      <c r="W21" s="48"/>
      <c r="X21"/>
    </row>
    <row r="22" spans="2:24" ht="24.95" customHeight="1" thickBot="1" x14ac:dyDescent="0.35">
      <c r="B22" s="190">
        <v>18</v>
      </c>
      <c r="C22" s="190" t="s">
        <v>167</v>
      </c>
      <c r="D22" s="190">
        <v>33188728</v>
      </c>
      <c r="E22" s="190" t="s">
        <v>193</v>
      </c>
      <c r="F22" s="190" t="s">
        <v>178</v>
      </c>
      <c r="G22" s="192" t="s">
        <v>159</v>
      </c>
      <c r="H22" s="38" t="s">
        <v>262</v>
      </c>
      <c r="I22" s="38" t="s">
        <v>65</v>
      </c>
      <c r="J22" s="38">
        <v>6</v>
      </c>
      <c r="K22" s="38" t="s">
        <v>168</v>
      </c>
      <c r="L22" s="43">
        <v>85000</v>
      </c>
      <c r="M22" s="43">
        <v>90000</v>
      </c>
      <c r="N22" s="43">
        <v>95000</v>
      </c>
      <c r="O22" s="69">
        <f t="shared" si="0"/>
        <v>575.75757575757575</v>
      </c>
      <c r="P22" s="69">
        <f t="shared" si="1"/>
        <v>2567.5675675675675</v>
      </c>
      <c r="Q22" s="46">
        <f>130500</f>
        <v>130500</v>
      </c>
      <c r="R22" s="47">
        <v>108667</v>
      </c>
      <c r="S22" s="29" t="s">
        <v>337</v>
      </c>
      <c r="T22" s="63" t="s">
        <v>359</v>
      </c>
      <c r="U22" s="62"/>
      <c r="V22" s="62"/>
      <c r="W22" s="48"/>
    </row>
    <row r="23" spans="2:24" ht="24.95" customHeight="1" thickBot="1" x14ac:dyDescent="0.35">
      <c r="B23" s="190">
        <v>19</v>
      </c>
      <c r="C23" s="193" t="s">
        <v>293</v>
      </c>
      <c r="D23" s="190">
        <v>33230784</v>
      </c>
      <c r="E23" s="190" t="s">
        <v>193</v>
      </c>
      <c r="F23" s="190" t="s">
        <v>178</v>
      </c>
      <c r="G23" s="192" t="s">
        <v>360</v>
      </c>
      <c r="H23" s="38" t="s">
        <v>258</v>
      </c>
      <c r="I23" s="38" t="s">
        <v>181</v>
      </c>
      <c r="J23" s="38">
        <v>6</v>
      </c>
      <c r="K23" s="38" t="s">
        <v>228</v>
      </c>
      <c r="L23" s="43">
        <v>92000</v>
      </c>
      <c r="M23" s="43">
        <v>100000</v>
      </c>
      <c r="N23" s="43">
        <v>105000</v>
      </c>
      <c r="O23" s="69">
        <f t="shared" si="0"/>
        <v>636.36363636363637</v>
      </c>
      <c r="P23" s="69">
        <f t="shared" si="1"/>
        <v>2837.8378378378379</v>
      </c>
      <c r="Q23" s="46"/>
      <c r="R23" s="47"/>
      <c r="S23" s="29" t="s">
        <v>334</v>
      </c>
      <c r="T23" s="63" t="s">
        <v>359</v>
      </c>
      <c r="U23" s="62"/>
      <c r="V23" s="29" t="s">
        <v>315</v>
      </c>
      <c r="W23" s="48"/>
    </row>
    <row r="24" spans="2:24" ht="24.95" customHeight="1" thickBot="1" x14ac:dyDescent="0.35">
      <c r="B24" s="38">
        <v>20</v>
      </c>
      <c r="C24" s="53" t="s">
        <v>294</v>
      </c>
      <c r="D24" s="38">
        <v>33191263</v>
      </c>
      <c r="E24" s="21" t="s">
        <v>193</v>
      </c>
      <c r="F24" s="38"/>
      <c r="G24" s="67" t="s">
        <v>319</v>
      </c>
      <c r="H24" s="38" t="s">
        <v>272</v>
      </c>
      <c r="I24" s="38" t="s">
        <v>181</v>
      </c>
      <c r="J24" s="38">
        <v>2</v>
      </c>
      <c r="K24" s="38" t="s">
        <v>273</v>
      </c>
      <c r="L24" s="43">
        <v>82500</v>
      </c>
      <c r="M24" s="43">
        <v>88000</v>
      </c>
      <c r="N24" s="43">
        <v>98000</v>
      </c>
      <c r="O24" s="69">
        <f t="shared" si="0"/>
        <v>593.93939393939399</v>
      </c>
      <c r="P24" s="69">
        <f t="shared" si="1"/>
        <v>2648.6486486486488</v>
      </c>
      <c r="Q24" s="66"/>
      <c r="R24" s="47"/>
      <c r="S24" s="29" t="s">
        <v>333</v>
      </c>
      <c r="T24" s="63" t="s">
        <v>359</v>
      </c>
      <c r="U24" s="62"/>
      <c r="V24" s="29" t="s">
        <v>316</v>
      </c>
      <c r="W24" s="48" t="s">
        <v>341</v>
      </c>
    </row>
    <row r="25" spans="2:24" s="18" customFormat="1" ht="24.95" customHeight="1" thickBot="1" x14ac:dyDescent="0.35">
      <c r="B25" s="38">
        <v>21</v>
      </c>
      <c r="C25" s="53" t="s">
        <v>295</v>
      </c>
      <c r="D25" s="38"/>
      <c r="E25" s="21" t="s">
        <v>193</v>
      </c>
      <c r="F25" s="38" t="s">
        <v>178</v>
      </c>
      <c r="G25" s="54" t="s">
        <v>194</v>
      </c>
      <c r="H25" s="38"/>
      <c r="I25" s="38" t="s">
        <v>65</v>
      </c>
      <c r="J25" s="38"/>
      <c r="K25" s="38"/>
      <c r="L25" s="71"/>
      <c r="M25" s="71"/>
      <c r="N25" s="71"/>
      <c r="O25" s="72">
        <f t="shared" si="0"/>
        <v>0</v>
      </c>
      <c r="P25" s="72">
        <f t="shared" si="1"/>
        <v>0</v>
      </c>
      <c r="Q25" s="41"/>
      <c r="R25" s="41"/>
      <c r="S25" s="29"/>
      <c r="T25" s="74"/>
      <c r="U25" s="74"/>
      <c r="V25" s="29"/>
      <c r="W25" s="48"/>
    </row>
    <row r="26" spans="2:24" ht="24.95" customHeight="1" thickBot="1" x14ac:dyDescent="0.35">
      <c r="B26" s="38">
        <v>22</v>
      </c>
      <c r="C26" s="53" t="s">
        <v>296</v>
      </c>
      <c r="D26" s="38"/>
      <c r="E26" s="21" t="s">
        <v>193</v>
      </c>
      <c r="F26" s="38" t="s">
        <v>178</v>
      </c>
      <c r="G26" s="54" t="s">
        <v>195</v>
      </c>
      <c r="H26" s="38"/>
      <c r="I26" s="38" t="s">
        <v>65</v>
      </c>
      <c r="J26" s="38"/>
      <c r="K26" s="38"/>
      <c r="L26" s="73"/>
      <c r="M26" s="73"/>
      <c r="N26" s="73"/>
      <c r="O26" s="72">
        <f t="shared" si="0"/>
        <v>0</v>
      </c>
      <c r="P26" s="72">
        <f t="shared" si="1"/>
        <v>0</v>
      </c>
      <c r="Q26" s="42">
        <v>84000</v>
      </c>
      <c r="R26" s="45">
        <v>58500</v>
      </c>
      <c r="S26" s="29"/>
      <c r="T26" s="74"/>
      <c r="U26" s="74"/>
      <c r="V26" s="29"/>
      <c r="W26" s="48"/>
      <c r="X26"/>
    </row>
    <row r="27" spans="2:24" ht="24.95" customHeight="1" thickBot="1" x14ac:dyDescent="0.35">
      <c r="B27" s="38">
        <v>23</v>
      </c>
      <c r="C27" s="53" t="s">
        <v>297</v>
      </c>
      <c r="D27" s="38"/>
      <c r="E27" s="21" t="s">
        <v>193</v>
      </c>
      <c r="F27" s="38" t="s">
        <v>178</v>
      </c>
      <c r="G27" s="54" t="s">
        <v>196</v>
      </c>
      <c r="H27" s="38"/>
      <c r="I27" s="38" t="s">
        <v>65</v>
      </c>
      <c r="J27" s="38"/>
      <c r="K27" s="38"/>
      <c r="L27" s="73"/>
      <c r="M27" s="73"/>
      <c r="N27" s="73"/>
      <c r="O27" s="72">
        <f t="shared" si="0"/>
        <v>0</v>
      </c>
      <c r="P27" s="72">
        <f t="shared" si="1"/>
        <v>0</v>
      </c>
      <c r="Q27" s="46">
        <f>130500</f>
        <v>130500</v>
      </c>
      <c r="R27" s="47">
        <v>108667</v>
      </c>
      <c r="S27" s="29"/>
      <c r="T27" s="74"/>
      <c r="U27" s="74"/>
      <c r="V27" s="29"/>
      <c r="W27" s="48"/>
    </row>
    <row r="28" spans="2:24" ht="24.95" customHeight="1" thickBot="1" x14ac:dyDescent="0.35">
      <c r="B28" s="38">
        <v>24</v>
      </c>
      <c r="C28" s="53" t="s">
        <v>298</v>
      </c>
      <c r="D28" s="38"/>
      <c r="E28" s="21" t="s">
        <v>193</v>
      </c>
      <c r="F28" s="38" t="s">
        <v>178</v>
      </c>
      <c r="G28" s="54" t="s">
        <v>197</v>
      </c>
      <c r="H28" s="38"/>
      <c r="I28" s="38" t="s">
        <v>65</v>
      </c>
      <c r="J28" s="38"/>
      <c r="K28" s="38"/>
      <c r="L28" s="73"/>
      <c r="M28" s="73"/>
      <c r="N28" s="73"/>
      <c r="O28" s="72">
        <f t="shared" si="0"/>
        <v>0</v>
      </c>
      <c r="P28" s="72">
        <f t="shared" si="1"/>
        <v>0</v>
      </c>
      <c r="Q28" s="46"/>
      <c r="R28" s="47"/>
      <c r="S28" s="29"/>
      <c r="T28" s="74"/>
      <c r="U28" s="74"/>
      <c r="V28" s="29"/>
      <c r="W28" s="48"/>
    </row>
  </sheetData>
  <mergeCells count="3">
    <mergeCell ref="B1:W1"/>
    <mergeCell ref="L3:P3"/>
    <mergeCell ref="B2:W2"/>
  </mergeCells>
  <phoneticPr fontId="3" type="noConversion"/>
  <hyperlinks>
    <hyperlink ref="S16" r:id="rId1" xr:uid="{00000000-0004-0000-0000-000000000000}"/>
    <hyperlink ref="S15" r:id="rId2" xr:uid="{00000000-0004-0000-0000-000001000000}"/>
    <hyperlink ref="S5" r:id="rId3" xr:uid="{00000000-0004-0000-0000-000002000000}"/>
    <hyperlink ref="S6" r:id="rId4" xr:uid="{00000000-0004-0000-0000-000003000000}"/>
    <hyperlink ref="V7" r:id="rId5" xr:uid="{00000000-0004-0000-0000-000004000000}"/>
    <hyperlink ref="V8" r:id="rId6" xr:uid="{00000000-0004-0000-0000-000005000000}"/>
    <hyperlink ref="V9" r:id="rId7" xr:uid="{00000000-0004-0000-0000-000006000000}"/>
    <hyperlink ref="V10" r:id="rId8" xr:uid="{00000000-0004-0000-0000-000007000000}"/>
    <hyperlink ref="V12" r:id="rId9" xr:uid="{00000000-0004-0000-0000-000008000000}"/>
    <hyperlink ref="V14" r:id="rId10" xr:uid="{00000000-0004-0000-0000-000009000000}"/>
    <hyperlink ref="V11" r:id="rId11" xr:uid="{00000000-0004-0000-0000-00000A000000}"/>
    <hyperlink ref="V13" r:id="rId12" xr:uid="{00000000-0004-0000-0000-00000B000000}"/>
    <hyperlink ref="V17" r:id="rId13" xr:uid="{00000000-0004-0000-0000-00000C000000}"/>
    <hyperlink ref="V20" r:id="rId14" xr:uid="{00000000-0004-0000-0000-00000D000000}"/>
    <hyperlink ref="V19" r:id="rId15" xr:uid="{00000000-0004-0000-0000-00000E000000}"/>
    <hyperlink ref="V18" r:id="rId16" xr:uid="{00000000-0004-0000-0000-00000F000000}"/>
    <hyperlink ref="V23" r:id="rId17" xr:uid="{00000000-0004-0000-0000-000010000000}"/>
    <hyperlink ref="V24" r:id="rId18" xr:uid="{00000000-0004-0000-0000-000011000000}"/>
    <hyperlink ref="S7" r:id="rId19" xr:uid="{00000000-0004-0000-0000-000012000000}"/>
    <hyperlink ref="S11" r:id="rId20" xr:uid="{00000000-0004-0000-0000-000013000000}"/>
    <hyperlink ref="S12" r:id="rId21" xr:uid="{00000000-0004-0000-0000-000014000000}"/>
    <hyperlink ref="S10" r:id="rId22" xr:uid="{00000000-0004-0000-0000-000015000000}"/>
    <hyperlink ref="S9" r:id="rId23" xr:uid="{00000000-0004-0000-0000-000016000000}"/>
    <hyperlink ref="S14" r:id="rId24" xr:uid="{00000000-0004-0000-0000-000017000000}"/>
    <hyperlink ref="S8" r:id="rId25" xr:uid="{00000000-0004-0000-0000-000018000000}"/>
    <hyperlink ref="S17" r:id="rId26" xr:uid="{00000000-0004-0000-0000-000019000000}"/>
    <hyperlink ref="S18" r:id="rId27" xr:uid="{00000000-0004-0000-0000-00001A000000}"/>
    <hyperlink ref="S19" r:id="rId28" xr:uid="{00000000-0004-0000-0000-00001B000000}"/>
    <hyperlink ref="S24" r:id="rId29" xr:uid="{00000000-0004-0000-0000-00001C000000}"/>
    <hyperlink ref="S23" r:id="rId30" xr:uid="{00000000-0004-0000-0000-00001D000000}"/>
    <hyperlink ref="S21" r:id="rId31" xr:uid="{00000000-0004-0000-0000-00001E000000}"/>
    <hyperlink ref="S20" r:id="rId32" xr:uid="{00000000-0004-0000-0000-00001F000000}"/>
    <hyperlink ref="S22" r:id="rId33" xr:uid="{00000000-0004-0000-0000-000020000000}"/>
  </hyperlinks>
  <printOptions horizontalCentered="1"/>
  <pageMargins left="0.23622047244094491" right="0.23622047244094491" top="0.78740157480314965" bottom="0.39370078740157483" header="0.31496062992125984" footer="0.31496062992125984"/>
  <pageSetup paperSize="9" scale="68" orientation="landscape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topLeftCell="A16" zoomScale="115" zoomScaleNormal="115" workbookViewId="0">
      <selection activeCell="B21" sqref="B21:F21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185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186</v>
      </c>
      <c r="B5" s="93"/>
      <c r="C5" s="95"/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51" t="s">
        <v>2</v>
      </c>
      <c r="B9" s="85" t="s">
        <v>185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89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52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50" t="s">
        <v>16</v>
      </c>
      <c r="B16" s="127" t="s">
        <v>185</v>
      </c>
      <c r="C16" s="128"/>
      <c r="D16" s="128"/>
      <c r="E16" s="128"/>
      <c r="F16" s="129"/>
    </row>
    <row r="17" spans="1:6" x14ac:dyDescent="0.3">
      <c r="A17" s="130" t="s">
        <v>17</v>
      </c>
      <c r="B17" s="132" t="s">
        <v>85</v>
      </c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21:F21"/>
    <mergeCell ref="A17:A18"/>
    <mergeCell ref="B17:F18"/>
    <mergeCell ref="A19:A20"/>
    <mergeCell ref="B19:F20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B9:F9"/>
    <mergeCell ref="B10:F10"/>
    <mergeCell ref="A13:A14"/>
    <mergeCell ref="B15:F15"/>
    <mergeCell ref="B16:F16"/>
    <mergeCell ref="B13:F13"/>
    <mergeCell ref="B14:F14"/>
    <mergeCell ref="B11:F11"/>
    <mergeCell ref="B12:F12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topLeftCell="A7" zoomScale="115" zoomScaleNormal="115" workbookViewId="0">
      <selection activeCell="B21" sqref="B21:F21"/>
    </sheetView>
  </sheetViews>
  <sheetFormatPr defaultRowHeight="16.5" x14ac:dyDescent="0.3"/>
  <cols>
    <col min="1" max="1" width="40.37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187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188</v>
      </c>
      <c r="B5" s="93"/>
      <c r="C5" s="95"/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51" t="s">
        <v>2</v>
      </c>
      <c r="B9" s="85" t="s">
        <v>187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89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52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50" t="s">
        <v>16</v>
      </c>
      <c r="B16" s="127" t="s">
        <v>187</v>
      </c>
      <c r="C16" s="128"/>
      <c r="D16" s="128"/>
      <c r="E16" s="128"/>
      <c r="F16" s="129"/>
    </row>
    <row r="17" spans="1:6" ht="63.75" customHeight="1" x14ac:dyDescent="0.3">
      <c r="A17" s="130" t="s">
        <v>17</v>
      </c>
      <c r="B17" s="132" t="s">
        <v>85</v>
      </c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53.25" customHeight="1" x14ac:dyDescent="0.3">
      <c r="A20" s="131"/>
      <c r="B20" s="139"/>
      <c r="C20" s="140"/>
      <c r="D20" s="140"/>
      <c r="E20" s="140"/>
      <c r="F20" s="141"/>
    </row>
    <row r="21" spans="1:6" ht="38.25" customHeight="1" x14ac:dyDescent="0.3">
      <c r="A21" s="10" t="s">
        <v>20</v>
      </c>
      <c r="B21" s="121"/>
      <c r="C21" s="122"/>
      <c r="D21" s="122"/>
      <c r="E21" s="122"/>
      <c r="F21" s="123"/>
    </row>
    <row r="22" spans="1:6" ht="24" customHeight="1" x14ac:dyDescent="0.3"/>
  </sheetData>
  <mergeCells count="24">
    <mergeCell ref="A13:A14"/>
    <mergeCell ref="B13:F13"/>
    <mergeCell ref="B14:F14"/>
    <mergeCell ref="B15:F15"/>
    <mergeCell ref="B16:F16"/>
    <mergeCell ref="A1:F2"/>
    <mergeCell ref="A3:A4"/>
    <mergeCell ref="B3:B4"/>
    <mergeCell ref="C3:C4"/>
    <mergeCell ref="D3:F4"/>
    <mergeCell ref="A17:A18"/>
    <mergeCell ref="B17:F18"/>
    <mergeCell ref="A19:A20"/>
    <mergeCell ref="B19:F20"/>
    <mergeCell ref="B21:F21"/>
    <mergeCell ref="B12:F12"/>
    <mergeCell ref="A5:A6"/>
    <mergeCell ref="B5:B6"/>
    <mergeCell ref="C5:C6"/>
    <mergeCell ref="D5:F6"/>
    <mergeCell ref="A8:F8"/>
    <mergeCell ref="B9:F9"/>
    <mergeCell ref="B10:F10"/>
    <mergeCell ref="B11:F1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10" max="10" width="24" customWidth="1"/>
    <col min="11" max="11" width="13.75" customWidth="1"/>
  </cols>
  <sheetData>
    <row r="1" spans="1:11" ht="16.5" customHeight="1" x14ac:dyDescent="0.3">
      <c r="A1" s="106" t="s">
        <v>92</v>
      </c>
      <c r="B1" s="107"/>
      <c r="C1" s="107"/>
      <c r="D1" s="107"/>
      <c r="E1" s="107"/>
      <c r="F1" s="108"/>
    </row>
    <row r="2" spans="1:11" ht="16.5" customHeight="1" x14ac:dyDescent="0.3">
      <c r="A2" s="109"/>
      <c r="B2" s="110"/>
      <c r="C2" s="110"/>
      <c r="D2" s="110"/>
      <c r="E2" s="110"/>
      <c r="F2" s="111"/>
    </row>
    <row r="3" spans="1:11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11" x14ac:dyDescent="0.3">
      <c r="A4" s="112"/>
      <c r="B4" s="114"/>
      <c r="C4" s="112"/>
      <c r="D4" s="118"/>
      <c r="E4" s="119"/>
      <c r="F4" s="120"/>
    </row>
    <row r="5" spans="1:11" ht="81" customHeight="1" x14ac:dyDescent="0.3">
      <c r="A5" s="91" t="s">
        <v>109</v>
      </c>
      <c r="B5" s="93">
        <v>93000</v>
      </c>
      <c r="C5" s="95">
        <v>103000</v>
      </c>
      <c r="D5" s="97" t="s">
        <v>113</v>
      </c>
      <c r="E5" s="98"/>
      <c r="F5" s="99"/>
    </row>
    <row r="6" spans="1:11" ht="78" customHeight="1" thickBot="1" x14ac:dyDescent="0.35">
      <c r="A6" s="92"/>
      <c r="B6" s="94"/>
      <c r="C6" s="96"/>
      <c r="D6" s="100"/>
      <c r="E6" s="101"/>
      <c r="F6" s="102"/>
    </row>
    <row r="7" spans="1:11" x14ac:dyDescent="0.3">
      <c r="J7" s="151" t="s">
        <v>118</v>
      </c>
      <c r="K7" s="152"/>
    </row>
    <row r="8" spans="1:11" ht="17.25" thickBot="1" x14ac:dyDescent="0.35">
      <c r="A8" s="103" t="s">
        <v>7</v>
      </c>
      <c r="B8" s="104"/>
      <c r="C8" s="104"/>
      <c r="D8" s="104"/>
      <c r="E8" s="104"/>
      <c r="F8" s="105"/>
      <c r="J8" s="30" t="s">
        <v>119</v>
      </c>
      <c r="K8" s="31">
        <f>30000*5</f>
        <v>150000</v>
      </c>
    </row>
    <row r="9" spans="1:11" ht="17.25" thickTop="1" x14ac:dyDescent="0.3">
      <c r="A9" s="12" t="s">
        <v>2</v>
      </c>
      <c r="B9" s="85" t="s">
        <v>70</v>
      </c>
      <c r="C9" s="86"/>
      <c r="D9" s="86"/>
      <c r="E9" s="86"/>
      <c r="F9" s="87"/>
      <c r="J9" s="30" t="s">
        <v>120</v>
      </c>
      <c r="K9" s="32">
        <v>100000</v>
      </c>
    </row>
    <row r="10" spans="1:11" x14ac:dyDescent="0.3">
      <c r="A10" s="7" t="s">
        <v>8</v>
      </c>
      <c r="B10" s="88" t="s">
        <v>351</v>
      </c>
      <c r="C10" s="89"/>
      <c r="D10" s="89"/>
      <c r="E10" s="89"/>
      <c r="F10" s="90"/>
      <c r="J10" s="30" t="s">
        <v>121</v>
      </c>
      <c r="K10" s="32">
        <v>0</v>
      </c>
    </row>
    <row r="11" spans="1:11" x14ac:dyDescent="0.3">
      <c r="A11" s="8" t="s">
        <v>9</v>
      </c>
      <c r="B11" s="88" t="s">
        <v>102</v>
      </c>
      <c r="C11" s="89"/>
      <c r="D11" s="89"/>
      <c r="E11" s="89"/>
      <c r="F11" s="90"/>
      <c r="J11" s="30" t="s">
        <v>122</v>
      </c>
      <c r="K11" s="32">
        <f>10000*4</f>
        <v>40000</v>
      </c>
    </row>
    <row r="12" spans="1:11" x14ac:dyDescent="0.3">
      <c r="A12" s="9" t="s">
        <v>10</v>
      </c>
      <c r="B12" s="88" t="s">
        <v>11</v>
      </c>
      <c r="C12" s="89"/>
      <c r="D12" s="89"/>
      <c r="E12" s="89"/>
      <c r="F12" s="90"/>
      <c r="J12" s="30" t="s">
        <v>123</v>
      </c>
      <c r="K12" s="32">
        <f>10000*4</f>
        <v>40000</v>
      </c>
    </row>
    <row r="13" spans="1:11" x14ac:dyDescent="0.3">
      <c r="A13" s="130" t="s">
        <v>12</v>
      </c>
      <c r="B13" s="142" t="s">
        <v>13</v>
      </c>
      <c r="C13" s="142"/>
      <c r="D13" s="142"/>
      <c r="E13" s="142"/>
      <c r="F13" s="142"/>
      <c r="J13" s="30" t="s">
        <v>124</v>
      </c>
      <c r="K13" s="32">
        <f>SUM(K8:K12)</f>
        <v>330000</v>
      </c>
    </row>
    <row r="14" spans="1:11" x14ac:dyDescent="0.3">
      <c r="A14" s="131"/>
      <c r="B14" s="133" t="s">
        <v>14</v>
      </c>
      <c r="C14" s="134"/>
      <c r="D14" s="134"/>
      <c r="E14" s="134"/>
      <c r="F14" s="135"/>
      <c r="J14" s="30" t="s">
        <v>125</v>
      </c>
      <c r="K14" s="32">
        <f>K13/4</f>
        <v>82500</v>
      </c>
    </row>
    <row r="15" spans="1:11" x14ac:dyDescent="0.3">
      <c r="A15" s="24" t="s">
        <v>15</v>
      </c>
      <c r="B15" s="124" t="s">
        <v>71</v>
      </c>
      <c r="C15" s="125"/>
      <c r="D15" s="125"/>
      <c r="E15" s="125"/>
      <c r="F15" s="126"/>
      <c r="J15" s="30" t="s">
        <v>126</v>
      </c>
      <c r="K15" s="32">
        <f>K14+20000</f>
        <v>102500</v>
      </c>
    </row>
    <row r="16" spans="1:11" ht="63.75" customHeight="1" thickBot="1" x14ac:dyDescent="0.35">
      <c r="A16" s="11" t="s">
        <v>16</v>
      </c>
      <c r="B16" s="127" t="s">
        <v>60</v>
      </c>
      <c r="C16" s="128"/>
      <c r="D16" s="128"/>
      <c r="E16" s="128"/>
      <c r="F16" s="129"/>
      <c r="J16" s="33" t="s">
        <v>127</v>
      </c>
      <c r="K16" s="34">
        <f>K15-10000</f>
        <v>92500</v>
      </c>
    </row>
    <row r="17" spans="1:11" x14ac:dyDescent="0.3">
      <c r="A17" s="130" t="s">
        <v>17</v>
      </c>
      <c r="B17" s="132" t="s">
        <v>24</v>
      </c>
      <c r="C17" s="125"/>
      <c r="D17" s="125"/>
      <c r="E17" s="125"/>
      <c r="F17" s="126"/>
    </row>
    <row r="18" spans="1:11" ht="17.25" thickBot="1" x14ac:dyDescent="0.35">
      <c r="A18" s="131"/>
      <c r="B18" s="133"/>
      <c r="C18" s="134"/>
      <c r="D18" s="134"/>
      <c r="E18" s="134"/>
      <c r="F18" s="135"/>
    </row>
    <row r="19" spans="1:11" ht="45" customHeight="1" x14ac:dyDescent="0.3">
      <c r="A19" s="130" t="s">
        <v>19</v>
      </c>
      <c r="B19" s="136" t="s">
        <v>172</v>
      </c>
      <c r="C19" s="144"/>
      <c r="D19" s="144"/>
      <c r="E19" s="144"/>
      <c r="F19" s="145"/>
      <c r="J19" s="151" t="s">
        <v>152</v>
      </c>
      <c r="K19" s="152"/>
    </row>
    <row r="20" spans="1:11" ht="44.25" customHeight="1" x14ac:dyDescent="0.3">
      <c r="A20" s="131"/>
      <c r="B20" s="146"/>
      <c r="C20" s="147"/>
      <c r="D20" s="147"/>
      <c r="E20" s="147"/>
      <c r="F20" s="148"/>
      <c r="J20" s="30" t="s">
        <v>128</v>
      </c>
      <c r="K20" s="31">
        <f>30000*7</f>
        <v>210000</v>
      </c>
    </row>
    <row r="21" spans="1:11" ht="24" customHeight="1" x14ac:dyDescent="0.3">
      <c r="A21" s="10" t="s">
        <v>20</v>
      </c>
      <c r="B21" s="121" t="s">
        <v>22</v>
      </c>
      <c r="C21" s="122"/>
      <c r="D21" s="122"/>
      <c r="E21" s="122"/>
      <c r="F21" s="123"/>
      <c r="J21" s="30" t="s">
        <v>120</v>
      </c>
      <c r="K21" s="32">
        <v>100000</v>
      </c>
    </row>
    <row r="22" spans="1:11" x14ac:dyDescent="0.3">
      <c r="J22" s="30" t="s">
        <v>121</v>
      </c>
      <c r="K22" s="32">
        <v>0</v>
      </c>
    </row>
    <row r="23" spans="1:11" x14ac:dyDescent="0.3">
      <c r="J23" s="30" t="s">
        <v>122</v>
      </c>
      <c r="K23" s="32">
        <f>8000*6</f>
        <v>48000</v>
      </c>
    </row>
    <row r="24" spans="1:11" x14ac:dyDescent="0.3">
      <c r="J24" s="30" t="s">
        <v>123</v>
      </c>
      <c r="K24" s="32">
        <f>10000*6</f>
        <v>60000</v>
      </c>
    </row>
    <row r="25" spans="1:11" x14ac:dyDescent="0.3">
      <c r="J25" s="30" t="s">
        <v>129</v>
      </c>
      <c r="K25" s="32">
        <f>SUM(K20:K24)</f>
        <v>418000</v>
      </c>
    </row>
    <row r="26" spans="1:11" x14ac:dyDescent="0.3">
      <c r="J26" s="30" t="s">
        <v>125</v>
      </c>
      <c r="K26" s="32">
        <f>K25/6</f>
        <v>69666.666666666672</v>
      </c>
    </row>
    <row r="27" spans="1:11" x14ac:dyDescent="0.3">
      <c r="J27" s="30" t="s">
        <v>126</v>
      </c>
      <c r="K27" s="32">
        <f>K26+20000</f>
        <v>89666.666666666672</v>
      </c>
    </row>
    <row r="28" spans="1:11" ht="17.25" thickBot="1" x14ac:dyDescent="0.35">
      <c r="J28" s="33" t="s">
        <v>127</v>
      </c>
      <c r="K28" s="34">
        <f>K27-10000</f>
        <v>79666.666666666672</v>
      </c>
    </row>
  </sheetData>
  <mergeCells count="26">
    <mergeCell ref="J7:K7"/>
    <mergeCell ref="J19:K19"/>
    <mergeCell ref="A5:A6"/>
    <mergeCell ref="B5:B6"/>
    <mergeCell ref="C5:C6"/>
    <mergeCell ref="D5:F6"/>
    <mergeCell ref="A8:F8"/>
    <mergeCell ref="A19:A20"/>
    <mergeCell ref="B19:F20"/>
    <mergeCell ref="B9:F9"/>
    <mergeCell ref="B10:F10"/>
    <mergeCell ref="B11:F11"/>
    <mergeCell ref="B12:F12"/>
    <mergeCell ref="A13:A14"/>
    <mergeCell ref="B13:F13"/>
    <mergeCell ref="B14:F14"/>
    <mergeCell ref="A1:F2"/>
    <mergeCell ref="A3:A4"/>
    <mergeCell ref="B3:B4"/>
    <mergeCell ref="C3:C4"/>
    <mergeCell ref="D3:F4"/>
    <mergeCell ref="B21:F21"/>
    <mergeCell ref="B15:F15"/>
    <mergeCell ref="B16:F16"/>
    <mergeCell ref="A17:A18"/>
    <mergeCell ref="B17:F1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8"/>
  <sheetViews>
    <sheetView topLeftCell="A4"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25" customWidth="1"/>
    <col min="10" max="10" width="13.75" customWidth="1"/>
  </cols>
  <sheetData>
    <row r="1" spans="1:10" ht="16.5" customHeight="1" x14ac:dyDescent="0.3">
      <c r="A1" s="106" t="s">
        <v>93</v>
      </c>
      <c r="B1" s="107"/>
      <c r="C1" s="107"/>
      <c r="D1" s="107"/>
      <c r="E1" s="107"/>
      <c r="F1" s="108"/>
    </row>
    <row r="2" spans="1:10" ht="16.5" customHeight="1" x14ac:dyDescent="0.3">
      <c r="A2" s="109"/>
      <c r="B2" s="110"/>
      <c r="C2" s="110"/>
      <c r="D2" s="110"/>
      <c r="E2" s="110"/>
      <c r="F2" s="111"/>
    </row>
    <row r="3" spans="1:10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10" x14ac:dyDescent="0.3">
      <c r="A4" s="112"/>
      <c r="B4" s="114"/>
      <c r="C4" s="112"/>
      <c r="D4" s="118"/>
      <c r="E4" s="119"/>
      <c r="F4" s="120"/>
    </row>
    <row r="5" spans="1:10" ht="117" customHeight="1" x14ac:dyDescent="0.3">
      <c r="A5" s="91" t="s">
        <v>106</v>
      </c>
      <c r="B5" s="93">
        <v>60000</v>
      </c>
      <c r="C5" s="95">
        <v>65000</v>
      </c>
      <c r="D5" s="97" t="s">
        <v>190</v>
      </c>
      <c r="E5" s="98"/>
      <c r="F5" s="99"/>
    </row>
    <row r="6" spans="1:10" ht="82.5" customHeight="1" thickBot="1" x14ac:dyDescent="0.35">
      <c r="A6" s="92"/>
      <c r="B6" s="94"/>
      <c r="C6" s="96"/>
      <c r="D6" s="100"/>
      <c r="E6" s="101"/>
      <c r="F6" s="102"/>
    </row>
    <row r="7" spans="1:10" x14ac:dyDescent="0.3">
      <c r="I7" s="151" t="s">
        <v>130</v>
      </c>
      <c r="J7" s="152"/>
    </row>
    <row r="8" spans="1:10" ht="17.25" thickBot="1" x14ac:dyDescent="0.35">
      <c r="A8" s="103" t="s">
        <v>7</v>
      </c>
      <c r="B8" s="104"/>
      <c r="C8" s="104"/>
      <c r="D8" s="104"/>
      <c r="E8" s="104"/>
      <c r="F8" s="105"/>
      <c r="I8" s="30" t="s">
        <v>280</v>
      </c>
      <c r="J8" s="31">
        <v>0</v>
      </c>
    </row>
    <row r="9" spans="1:10" ht="17.25" thickTop="1" x14ac:dyDescent="0.3">
      <c r="A9" s="23" t="s">
        <v>2</v>
      </c>
      <c r="B9" s="85" t="s">
        <v>72</v>
      </c>
      <c r="C9" s="86"/>
      <c r="D9" s="86"/>
      <c r="E9" s="86"/>
      <c r="F9" s="87"/>
      <c r="I9" s="30" t="s">
        <v>87</v>
      </c>
      <c r="J9" s="32">
        <v>150000</v>
      </c>
    </row>
    <row r="10" spans="1:10" x14ac:dyDescent="0.3">
      <c r="A10" s="7" t="s">
        <v>8</v>
      </c>
      <c r="B10" s="88" t="s">
        <v>351</v>
      </c>
      <c r="C10" s="89"/>
      <c r="D10" s="89"/>
      <c r="E10" s="89"/>
      <c r="F10" s="90"/>
      <c r="I10" s="30" t="s">
        <v>121</v>
      </c>
      <c r="J10" s="32">
        <v>8000</v>
      </c>
    </row>
    <row r="11" spans="1:10" x14ac:dyDescent="0.3">
      <c r="A11" s="8" t="s">
        <v>9</v>
      </c>
      <c r="B11" s="88" t="s">
        <v>102</v>
      </c>
      <c r="C11" s="89"/>
      <c r="D11" s="89"/>
      <c r="E11" s="89"/>
      <c r="F11" s="90"/>
      <c r="I11" s="30" t="s">
        <v>131</v>
      </c>
      <c r="J11" s="32">
        <f>5000*4</f>
        <v>20000</v>
      </c>
    </row>
    <row r="12" spans="1:10" x14ac:dyDescent="0.3">
      <c r="A12" s="9" t="s">
        <v>10</v>
      </c>
      <c r="B12" s="88" t="s">
        <v>11</v>
      </c>
      <c r="C12" s="89"/>
      <c r="D12" s="89"/>
      <c r="E12" s="89"/>
      <c r="F12" s="90"/>
      <c r="I12" s="30" t="s">
        <v>132</v>
      </c>
      <c r="J12" s="32">
        <f>11000*4</f>
        <v>44000</v>
      </c>
    </row>
    <row r="13" spans="1:10" x14ac:dyDescent="0.3">
      <c r="A13" s="130" t="s">
        <v>12</v>
      </c>
      <c r="B13" s="142" t="s">
        <v>13</v>
      </c>
      <c r="C13" s="142"/>
      <c r="D13" s="142"/>
      <c r="E13" s="142"/>
      <c r="F13" s="142"/>
      <c r="I13" s="30" t="s">
        <v>124</v>
      </c>
      <c r="J13" s="32">
        <f>SUM(J8:J12)</f>
        <v>222000</v>
      </c>
    </row>
    <row r="14" spans="1:10" x14ac:dyDescent="0.3">
      <c r="A14" s="131"/>
      <c r="B14" s="133" t="s">
        <v>14</v>
      </c>
      <c r="C14" s="134"/>
      <c r="D14" s="134"/>
      <c r="E14" s="134"/>
      <c r="F14" s="135"/>
      <c r="I14" s="30" t="s">
        <v>125</v>
      </c>
      <c r="J14" s="32">
        <f>J13/4</f>
        <v>55500</v>
      </c>
    </row>
    <row r="15" spans="1:10" x14ac:dyDescent="0.3">
      <c r="A15" s="149" t="s">
        <v>15</v>
      </c>
      <c r="B15" s="132" t="s">
        <v>73</v>
      </c>
      <c r="C15" s="125"/>
      <c r="D15" s="125"/>
      <c r="E15" s="125"/>
      <c r="F15" s="126"/>
      <c r="I15" s="30" t="s">
        <v>126</v>
      </c>
      <c r="J15" s="32">
        <f>J14+20000</f>
        <v>75500</v>
      </c>
    </row>
    <row r="16" spans="1:10" ht="17.25" thickBot="1" x14ac:dyDescent="0.35">
      <c r="A16" s="150"/>
      <c r="B16" s="133" t="s">
        <v>74</v>
      </c>
      <c r="C16" s="134"/>
      <c r="D16" s="134"/>
      <c r="E16" s="134"/>
      <c r="F16" s="135"/>
      <c r="I16" s="33" t="s">
        <v>127</v>
      </c>
      <c r="J16" s="34">
        <f>J15-10000</f>
        <v>65500</v>
      </c>
    </row>
    <row r="17" spans="1:10" ht="63.75" customHeight="1" x14ac:dyDescent="0.3">
      <c r="A17" s="22" t="s">
        <v>16</v>
      </c>
      <c r="B17" s="127" t="s">
        <v>75</v>
      </c>
      <c r="C17" s="128"/>
      <c r="D17" s="128"/>
      <c r="E17" s="128"/>
      <c r="F17" s="129"/>
    </row>
    <row r="18" spans="1:10" ht="17.25" thickBot="1" x14ac:dyDescent="0.35">
      <c r="A18" s="130" t="s">
        <v>17</v>
      </c>
      <c r="B18" s="132" t="s">
        <v>76</v>
      </c>
      <c r="C18" s="125"/>
      <c r="D18" s="125"/>
      <c r="E18" s="125"/>
      <c r="F18" s="126"/>
    </row>
    <row r="19" spans="1:10" x14ac:dyDescent="0.3">
      <c r="A19" s="131"/>
      <c r="B19" s="133"/>
      <c r="C19" s="134"/>
      <c r="D19" s="134"/>
      <c r="E19" s="134"/>
      <c r="F19" s="135"/>
      <c r="I19" s="151" t="s">
        <v>153</v>
      </c>
      <c r="J19" s="152"/>
    </row>
    <row r="20" spans="1:10" ht="44.25" customHeight="1" x14ac:dyDescent="0.3">
      <c r="A20" s="130" t="s">
        <v>19</v>
      </c>
      <c r="B20" s="136" t="s">
        <v>172</v>
      </c>
      <c r="C20" s="144"/>
      <c r="D20" s="144"/>
      <c r="E20" s="144"/>
      <c r="F20" s="145"/>
      <c r="I20" s="30" t="s">
        <v>133</v>
      </c>
      <c r="J20" s="31">
        <v>300000</v>
      </c>
    </row>
    <row r="21" spans="1:10" ht="44.25" customHeight="1" x14ac:dyDescent="0.3">
      <c r="A21" s="131"/>
      <c r="B21" s="146"/>
      <c r="C21" s="147"/>
      <c r="D21" s="147"/>
      <c r="E21" s="147"/>
      <c r="F21" s="148"/>
      <c r="I21" s="30" t="s">
        <v>87</v>
      </c>
      <c r="J21" s="32"/>
    </row>
    <row r="22" spans="1:10" ht="24" customHeight="1" x14ac:dyDescent="0.3">
      <c r="A22" s="10" t="s">
        <v>20</v>
      </c>
      <c r="B22" s="121" t="s">
        <v>23</v>
      </c>
      <c r="C22" s="122"/>
      <c r="D22" s="122"/>
      <c r="E22" s="122"/>
      <c r="F22" s="123"/>
      <c r="I22" s="30" t="s">
        <v>155</v>
      </c>
      <c r="J22" s="32">
        <f>8000</f>
        <v>8000</v>
      </c>
    </row>
    <row r="23" spans="1:10" x14ac:dyDescent="0.3">
      <c r="I23" s="30" t="s">
        <v>131</v>
      </c>
      <c r="J23" s="32">
        <f>5000*6</f>
        <v>30000</v>
      </c>
    </row>
    <row r="24" spans="1:10" x14ac:dyDescent="0.3">
      <c r="I24" s="30" t="s">
        <v>132</v>
      </c>
      <c r="J24" s="32">
        <f>15000*6</f>
        <v>90000</v>
      </c>
    </row>
    <row r="25" spans="1:10" x14ac:dyDescent="0.3">
      <c r="I25" s="30" t="s">
        <v>156</v>
      </c>
      <c r="J25" s="32">
        <f>SUM(J20:J24)</f>
        <v>428000</v>
      </c>
    </row>
    <row r="26" spans="1:10" x14ac:dyDescent="0.3">
      <c r="I26" s="30" t="s">
        <v>125</v>
      </c>
      <c r="J26" s="32">
        <f>J25/6</f>
        <v>71333.333333333328</v>
      </c>
    </row>
    <row r="27" spans="1:10" x14ac:dyDescent="0.3">
      <c r="I27" s="30" t="s">
        <v>126</v>
      </c>
      <c r="J27" s="32">
        <f>J26+20000</f>
        <v>91333.333333333328</v>
      </c>
    </row>
    <row r="28" spans="1:10" ht="17.25" thickBot="1" x14ac:dyDescent="0.35">
      <c r="I28" s="33" t="s">
        <v>127</v>
      </c>
      <c r="J28" s="34">
        <f>J27-10000</f>
        <v>81333.333333333328</v>
      </c>
    </row>
  </sheetData>
  <mergeCells count="28">
    <mergeCell ref="I7:J7"/>
    <mergeCell ref="I19:J19"/>
    <mergeCell ref="A13:A14"/>
    <mergeCell ref="B13:F13"/>
    <mergeCell ref="B14:F14"/>
    <mergeCell ref="B9:F9"/>
    <mergeCell ref="B10:F10"/>
    <mergeCell ref="B11:F11"/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0"/>
  <sheetViews>
    <sheetView zoomScaleNormal="100" workbookViewId="0">
      <selection activeCell="A5" sqref="A5:A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8" max="8" width="16.875" customWidth="1"/>
    <col min="9" max="9" width="18.375" customWidth="1"/>
    <col min="10" max="10" width="18.125" customWidth="1"/>
  </cols>
  <sheetData>
    <row r="1" spans="1:11" ht="16.5" customHeight="1" x14ac:dyDescent="0.3">
      <c r="A1" s="106" t="s">
        <v>61</v>
      </c>
      <c r="B1" s="107"/>
      <c r="C1" s="107"/>
      <c r="D1" s="107"/>
      <c r="E1" s="107"/>
      <c r="F1" s="108"/>
    </row>
    <row r="2" spans="1:11" ht="16.5" customHeight="1" x14ac:dyDescent="0.3">
      <c r="A2" s="109"/>
      <c r="B2" s="110"/>
      <c r="C2" s="110"/>
      <c r="D2" s="110"/>
      <c r="E2" s="110"/>
      <c r="F2" s="111"/>
    </row>
    <row r="3" spans="1:11" x14ac:dyDescent="0.3">
      <c r="A3" s="112" t="s">
        <v>36</v>
      </c>
      <c r="B3" s="113" t="s">
        <v>37</v>
      </c>
      <c r="C3" s="112" t="s">
        <v>38</v>
      </c>
      <c r="D3" s="115" t="s">
        <v>39</v>
      </c>
      <c r="E3" s="116"/>
      <c r="F3" s="117"/>
    </row>
    <row r="4" spans="1:11" x14ac:dyDescent="0.3">
      <c r="A4" s="112"/>
      <c r="B4" s="114"/>
      <c r="C4" s="112"/>
      <c r="D4" s="118"/>
      <c r="E4" s="119"/>
      <c r="F4" s="120"/>
    </row>
    <row r="5" spans="1:11" ht="60" customHeight="1" x14ac:dyDescent="0.3">
      <c r="A5" s="91" t="s">
        <v>105</v>
      </c>
      <c r="B5" s="93">
        <v>80000</v>
      </c>
      <c r="C5" s="95">
        <v>85000</v>
      </c>
      <c r="D5" s="153" t="s">
        <v>339</v>
      </c>
      <c r="E5" s="98"/>
      <c r="F5" s="99"/>
    </row>
    <row r="6" spans="1:11" ht="77.25" customHeight="1" x14ac:dyDescent="0.3">
      <c r="A6" s="92"/>
      <c r="B6" s="94"/>
      <c r="C6" s="96"/>
      <c r="D6" s="100"/>
      <c r="E6" s="101"/>
      <c r="F6" s="102"/>
    </row>
    <row r="8" spans="1:11" ht="50.25" thickBot="1" x14ac:dyDescent="0.35">
      <c r="A8" s="103" t="s">
        <v>40</v>
      </c>
      <c r="B8" s="104"/>
      <c r="C8" s="104"/>
      <c r="D8" s="104"/>
      <c r="E8" s="104"/>
      <c r="F8" s="105"/>
      <c r="H8" s="35" t="s">
        <v>137</v>
      </c>
    </row>
    <row r="9" spans="1:11" ht="18" thickTop="1" thickBot="1" x14ac:dyDescent="0.35">
      <c r="A9" s="15" t="s">
        <v>36</v>
      </c>
      <c r="B9" s="154" t="s">
        <v>54</v>
      </c>
      <c r="C9" s="155"/>
      <c r="D9" s="155"/>
      <c r="E9" s="155"/>
      <c r="F9" s="156"/>
    </row>
    <row r="10" spans="1:11" x14ac:dyDescent="0.3">
      <c r="A10" s="7" t="s">
        <v>41</v>
      </c>
      <c r="B10" s="157" t="s">
        <v>351</v>
      </c>
      <c r="C10" s="158"/>
      <c r="D10" s="158"/>
      <c r="E10" s="158"/>
      <c r="F10" s="159"/>
      <c r="I10" s="170" t="s">
        <v>138</v>
      </c>
      <c r="J10" s="171"/>
    </row>
    <row r="11" spans="1:11" x14ac:dyDescent="0.3">
      <c r="A11" s="8" t="s">
        <v>9</v>
      </c>
      <c r="B11" s="157" t="s">
        <v>104</v>
      </c>
      <c r="C11" s="158"/>
      <c r="D11" s="158"/>
      <c r="E11" s="158"/>
      <c r="F11" s="159"/>
      <c r="I11" s="30" t="s">
        <v>133</v>
      </c>
      <c r="J11" s="31">
        <v>300000</v>
      </c>
      <c r="K11" t="s">
        <v>136</v>
      </c>
    </row>
    <row r="12" spans="1:11" x14ac:dyDescent="0.3">
      <c r="A12" s="9" t="s">
        <v>42</v>
      </c>
      <c r="B12" s="157" t="s">
        <v>43</v>
      </c>
      <c r="C12" s="158"/>
      <c r="D12" s="158"/>
      <c r="E12" s="158"/>
      <c r="F12" s="159"/>
      <c r="I12" s="30" t="s">
        <v>87</v>
      </c>
      <c r="J12" s="32">
        <v>0</v>
      </c>
    </row>
    <row r="13" spans="1:11" x14ac:dyDescent="0.3">
      <c r="A13" s="130" t="s">
        <v>44</v>
      </c>
      <c r="B13" s="172" t="s">
        <v>45</v>
      </c>
      <c r="C13" s="172"/>
      <c r="D13" s="172"/>
      <c r="E13" s="172"/>
      <c r="F13" s="172"/>
      <c r="I13" s="30" t="s">
        <v>121</v>
      </c>
      <c r="J13" s="36">
        <v>8000</v>
      </c>
    </row>
    <row r="14" spans="1:11" x14ac:dyDescent="0.3">
      <c r="A14" s="131"/>
      <c r="B14" s="163" t="s">
        <v>46</v>
      </c>
      <c r="C14" s="164"/>
      <c r="D14" s="164"/>
      <c r="E14" s="164"/>
      <c r="F14" s="165"/>
      <c r="I14" s="30" t="s">
        <v>139</v>
      </c>
      <c r="J14" s="32">
        <f>15000*4</f>
        <v>60000</v>
      </c>
    </row>
    <row r="15" spans="1:11" x14ac:dyDescent="0.3">
      <c r="A15" s="149" t="s">
        <v>47</v>
      </c>
      <c r="B15" s="160" t="s">
        <v>48</v>
      </c>
      <c r="C15" s="161"/>
      <c r="D15" s="161"/>
      <c r="E15" s="161"/>
      <c r="F15" s="162"/>
      <c r="I15" s="30" t="s">
        <v>124</v>
      </c>
      <c r="J15" s="32">
        <f>SUM(J11:J14)</f>
        <v>368000</v>
      </c>
    </row>
    <row r="16" spans="1:11" x14ac:dyDescent="0.3">
      <c r="A16" s="150"/>
      <c r="B16" s="163" t="s">
        <v>49</v>
      </c>
      <c r="C16" s="164"/>
      <c r="D16" s="164"/>
      <c r="E16" s="164"/>
      <c r="F16" s="165"/>
      <c r="I16" s="30" t="s">
        <v>125</v>
      </c>
      <c r="J16" s="32">
        <f>J15/4</f>
        <v>92000</v>
      </c>
    </row>
    <row r="17" spans="1:10" x14ac:dyDescent="0.3">
      <c r="A17" s="14" t="s">
        <v>50</v>
      </c>
      <c r="B17" s="166" t="s">
        <v>338</v>
      </c>
      <c r="C17" s="167"/>
      <c r="D17" s="167"/>
      <c r="E17" s="167"/>
      <c r="F17" s="168"/>
      <c r="I17" s="30" t="s">
        <v>126</v>
      </c>
      <c r="J17" s="32">
        <f>J16+20000</f>
        <v>112000</v>
      </c>
    </row>
    <row r="18" spans="1:10" ht="17.25" thickBot="1" x14ac:dyDescent="0.35">
      <c r="A18" s="130" t="s">
        <v>51</v>
      </c>
      <c r="B18" s="160" t="s">
        <v>55</v>
      </c>
      <c r="C18" s="125"/>
      <c r="D18" s="125"/>
      <c r="E18" s="125"/>
      <c r="F18" s="126"/>
      <c r="I18" s="33" t="s">
        <v>127</v>
      </c>
      <c r="J18" s="34">
        <f>J17-10000</f>
        <v>102000</v>
      </c>
    </row>
    <row r="19" spans="1:10" x14ac:dyDescent="0.3">
      <c r="A19" s="131"/>
      <c r="B19" s="133"/>
      <c r="C19" s="134"/>
      <c r="D19" s="134"/>
      <c r="E19" s="134"/>
      <c r="F19" s="135"/>
    </row>
    <row r="20" spans="1:10" ht="56.25" customHeight="1" thickBot="1" x14ac:dyDescent="0.35">
      <c r="A20" s="130" t="s">
        <v>52</v>
      </c>
      <c r="B20" s="169" t="s">
        <v>357</v>
      </c>
      <c r="C20" s="144"/>
      <c r="D20" s="144"/>
      <c r="E20" s="144"/>
      <c r="F20" s="145"/>
    </row>
    <row r="21" spans="1:10" ht="56.25" customHeight="1" x14ac:dyDescent="0.3">
      <c r="A21" s="131"/>
      <c r="B21" s="146"/>
      <c r="C21" s="147"/>
      <c r="D21" s="147"/>
      <c r="E21" s="147"/>
      <c r="F21" s="148"/>
      <c r="I21" s="170" t="s">
        <v>140</v>
      </c>
      <c r="J21" s="171"/>
    </row>
    <row r="22" spans="1:10" ht="24" customHeight="1" x14ac:dyDescent="0.3">
      <c r="A22" s="10" t="s">
        <v>53</v>
      </c>
      <c r="B22" s="121" t="s">
        <v>301</v>
      </c>
      <c r="C22" s="122"/>
      <c r="D22" s="122"/>
      <c r="E22" s="122"/>
      <c r="F22" s="123"/>
      <c r="I22" s="30" t="s">
        <v>133</v>
      </c>
      <c r="J22" s="31">
        <v>350000</v>
      </c>
    </row>
    <row r="23" spans="1:10" x14ac:dyDescent="0.3">
      <c r="I23" s="30" t="s">
        <v>87</v>
      </c>
      <c r="J23" s="32">
        <v>0</v>
      </c>
    </row>
    <row r="24" spans="1:10" x14ac:dyDescent="0.3">
      <c r="I24" s="30" t="s">
        <v>121</v>
      </c>
      <c r="J24" s="36">
        <v>8000</v>
      </c>
    </row>
    <row r="25" spans="1:10" x14ac:dyDescent="0.3">
      <c r="I25" s="30" t="s">
        <v>139</v>
      </c>
      <c r="J25" s="32">
        <f>15000*6</f>
        <v>90000</v>
      </c>
    </row>
    <row r="26" spans="1:10" x14ac:dyDescent="0.3">
      <c r="I26" s="30" t="s">
        <v>135</v>
      </c>
      <c r="J26" s="32">
        <f>SUM(J22:J25)</f>
        <v>448000</v>
      </c>
    </row>
    <row r="27" spans="1:10" x14ac:dyDescent="0.3">
      <c r="I27" s="30" t="s">
        <v>125</v>
      </c>
      <c r="J27" s="32">
        <f>J26/6</f>
        <v>74666.666666666672</v>
      </c>
    </row>
    <row r="28" spans="1:10" x14ac:dyDescent="0.3">
      <c r="I28" s="30" t="s">
        <v>126</v>
      </c>
      <c r="J28" s="32">
        <f>J27+20000</f>
        <v>94666.666666666672</v>
      </c>
    </row>
    <row r="29" spans="1:10" ht="17.25" thickBot="1" x14ac:dyDescent="0.35">
      <c r="I29" s="33" t="s">
        <v>127</v>
      </c>
      <c r="J29" s="34">
        <f>J28-10000</f>
        <v>84666.666666666672</v>
      </c>
    </row>
    <row r="31" spans="1:10" ht="17.25" thickBot="1" x14ac:dyDescent="0.35"/>
    <row r="32" spans="1:10" x14ac:dyDescent="0.3">
      <c r="I32" s="170" t="s">
        <v>141</v>
      </c>
      <c r="J32" s="171"/>
    </row>
    <row r="33" spans="9:10" x14ac:dyDescent="0.3">
      <c r="I33" s="30" t="s">
        <v>128</v>
      </c>
      <c r="J33" s="31">
        <v>430000</v>
      </c>
    </row>
    <row r="34" spans="9:10" x14ac:dyDescent="0.3">
      <c r="I34" s="30" t="s">
        <v>87</v>
      </c>
      <c r="J34" s="32">
        <v>150000</v>
      </c>
    </row>
    <row r="35" spans="9:10" x14ac:dyDescent="0.3">
      <c r="I35" s="30" t="s">
        <v>134</v>
      </c>
      <c r="J35" s="36">
        <f>8000*2</f>
        <v>16000</v>
      </c>
    </row>
    <row r="36" spans="9:10" x14ac:dyDescent="0.3">
      <c r="I36" s="30" t="s">
        <v>139</v>
      </c>
      <c r="J36" s="32">
        <f>15000*10</f>
        <v>150000</v>
      </c>
    </row>
    <row r="37" spans="9:10" x14ac:dyDescent="0.3">
      <c r="I37" s="30" t="s">
        <v>129</v>
      </c>
      <c r="J37" s="32">
        <f>SUM(J33:J36)</f>
        <v>746000</v>
      </c>
    </row>
    <row r="38" spans="9:10" x14ac:dyDescent="0.3">
      <c r="I38" s="30" t="s">
        <v>125</v>
      </c>
      <c r="J38" s="32">
        <f>J37/10</f>
        <v>74600</v>
      </c>
    </row>
    <row r="39" spans="9:10" x14ac:dyDescent="0.3">
      <c r="I39" s="30" t="s">
        <v>126</v>
      </c>
      <c r="J39" s="32">
        <f>J38+20000</f>
        <v>94600</v>
      </c>
    </row>
    <row r="40" spans="9:10" ht="17.25" thickBot="1" x14ac:dyDescent="0.35">
      <c r="I40" s="33" t="s">
        <v>127</v>
      </c>
      <c r="J40" s="34">
        <f>J39-10000</f>
        <v>84600</v>
      </c>
    </row>
  </sheetData>
  <mergeCells count="29">
    <mergeCell ref="I10:J10"/>
    <mergeCell ref="I21:J21"/>
    <mergeCell ref="I32:J32"/>
    <mergeCell ref="A13:A14"/>
    <mergeCell ref="B13:F13"/>
    <mergeCell ref="B14:F14"/>
    <mergeCell ref="B12:F12"/>
    <mergeCell ref="B9:F9"/>
    <mergeCell ref="B10:F10"/>
    <mergeCell ref="B11:F11"/>
    <mergeCell ref="B22:F22"/>
    <mergeCell ref="A15:A16"/>
    <mergeCell ref="B15:F15"/>
    <mergeCell ref="B16:F16"/>
    <mergeCell ref="B17:F17"/>
    <mergeCell ref="A18:A19"/>
    <mergeCell ref="B18:F19"/>
    <mergeCell ref="A20:A21"/>
    <mergeCell ref="B20:F21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5"/>
  <sheetViews>
    <sheetView zoomScale="115" zoomScaleNormal="115" workbookViewId="0">
      <selection activeCell="B16" sqref="B16:F1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10" max="10" width="24" customWidth="1"/>
    <col min="11" max="11" width="13.75" customWidth="1"/>
  </cols>
  <sheetData>
    <row r="1" spans="1:11" ht="16.5" customHeight="1" x14ac:dyDescent="0.3">
      <c r="A1" s="106" t="s">
        <v>202</v>
      </c>
      <c r="B1" s="107"/>
      <c r="C1" s="107"/>
      <c r="D1" s="107"/>
      <c r="E1" s="107"/>
      <c r="F1" s="108"/>
    </row>
    <row r="2" spans="1:11" ht="16.5" customHeight="1" x14ac:dyDescent="0.3">
      <c r="A2" s="109"/>
      <c r="B2" s="110"/>
      <c r="C2" s="110"/>
      <c r="D2" s="110"/>
      <c r="E2" s="110"/>
      <c r="F2" s="111"/>
    </row>
    <row r="3" spans="1:11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11" x14ac:dyDescent="0.3">
      <c r="A4" s="112"/>
      <c r="B4" s="114"/>
      <c r="C4" s="112"/>
      <c r="D4" s="118"/>
      <c r="E4" s="119"/>
      <c r="F4" s="120"/>
    </row>
    <row r="5" spans="1:11" ht="71.25" customHeight="1" x14ac:dyDescent="0.3">
      <c r="A5" s="91" t="s">
        <v>198</v>
      </c>
      <c r="B5" s="93">
        <v>75000</v>
      </c>
      <c r="C5" s="95">
        <v>80000</v>
      </c>
      <c r="D5" s="97" t="s">
        <v>345</v>
      </c>
      <c r="E5" s="98"/>
      <c r="F5" s="99"/>
      <c r="I5" t="s">
        <v>230</v>
      </c>
      <c r="J5" s="58" t="s">
        <v>229</v>
      </c>
    </row>
    <row r="6" spans="1:11" ht="66" customHeight="1" thickBot="1" x14ac:dyDescent="0.35">
      <c r="A6" s="92"/>
      <c r="B6" s="94"/>
      <c r="C6" s="96"/>
      <c r="D6" s="100"/>
      <c r="E6" s="101"/>
      <c r="F6" s="102"/>
    </row>
    <row r="7" spans="1:11" x14ac:dyDescent="0.3">
      <c r="J7" s="151" t="s">
        <v>203</v>
      </c>
      <c r="K7" s="152"/>
    </row>
    <row r="8" spans="1:11" ht="17.25" thickBot="1" x14ac:dyDescent="0.35">
      <c r="A8" s="103" t="s">
        <v>7</v>
      </c>
      <c r="B8" s="104"/>
      <c r="C8" s="104"/>
      <c r="D8" s="104"/>
      <c r="E8" s="104"/>
      <c r="F8" s="105"/>
      <c r="J8" s="30" t="s">
        <v>206</v>
      </c>
      <c r="K8" s="31">
        <v>380000</v>
      </c>
    </row>
    <row r="9" spans="1:11" ht="17.25" thickTop="1" x14ac:dyDescent="0.3">
      <c r="A9" s="51" t="s">
        <v>2</v>
      </c>
      <c r="B9" s="85" t="s">
        <v>184</v>
      </c>
      <c r="C9" s="86"/>
      <c r="D9" s="86"/>
      <c r="E9" s="86"/>
      <c r="F9" s="87"/>
      <c r="J9" s="30" t="s">
        <v>205</v>
      </c>
      <c r="K9" s="32">
        <v>0</v>
      </c>
    </row>
    <row r="10" spans="1:11" x14ac:dyDescent="0.3">
      <c r="A10" s="7" t="s">
        <v>8</v>
      </c>
      <c r="B10" s="88" t="s">
        <v>351</v>
      </c>
      <c r="C10" s="89"/>
      <c r="D10" s="89"/>
      <c r="E10" s="89"/>
      <c r="F10" s="90"/>
      <c r="J10" s="30" t="s">
        <v>121</v>
      </c>
      <c r="K10" s="32">
        <v>8000</v>
      </c>
    </row>
    <row r="11" spans="1:11" x14ac:dyDescent="0.3">
      <c r="A11" s="8" t="s">
        <v>9</v>
      </c>
      <c r="B11" s="88" t="s">
        <v>199</v>
      </c>
      <c r="C11" s="89"/>
      <c r="D11" s="89"/>
      <c r="E11" s="89"/>
      <c r="F11" s="90"/>
      <c r="J11" s="30" t="s">
        <v>207</v>
      </c>
      <c r="K11" s="32">
        <f>6000*4</f>
        <v>24000</v>
      </c>
    </row>
    <row r="12" spans="1:11" x14ac:dyDescent="0.3">
      <c r="A12" s="9" t="s">
        <v>10</v>
      </c>
      <c r="B12" s="88" t="s">
        <v>11</v>
      </c>
      <c r="C12" s="89"/>
      <c r="D12" s="89"/>
      <c r="E12" s="89"/>
      <c r="F12" s="90"/>
      <c r="J12" s="30" t="s">
        <v>124</v>
      </c>
      <c r="K12" s="32">
        <f>SUM(K8:K11)</f>
        <v>412000</v>
      </c>
    </row>
    <row r="13" spans="1:11" x14ac:dyDescent="0.3">
      <c r="A13" s="130" t="s">
        <v>12</v>
      </c>
      <c r="B13" s="142" t="s">
        <v>13</v>
      </c>
      <c r="C13" s="142"/>
      <c r="D13" s="142"/>
      <c r="E13" s="142"/>
      <c r="F13" s="142"/>
      <c r="J13" s="30" t="s">
        <v>125</v>
      </c>
      <c r="K13" s="32">
        <f>K12/4</f>
        <v>103000</v>
      </c>
    </row>
    <row r="14" spans="1:11" x14ac:dyDescent="0.3">
      <c r="A14" s="131"/>
      <c r="B14" s="133" t="s">
        <v>14</v>
      </c>
      <c r="C14" s="134"/>
      <c r="D14" s="134"/>
      <c r="E14" s="134"/>
      <c r="F14" s="135"/>
      <c r="J14" s="30" t="s">
        <v>126</v>
      </c>
      <c r="K14" s="32">
        <f>K13+20000</f>
        <v>123000</v>
      </c>
    </row>
    <row r="15" spans="1:11" ht="29.25" customHeight="1" thickBot="1" x14ac:dyDescent="0.35">
      <c r="A15" s="52" t="s">
        <v>15</v>
      </c>
      <c r="B15" s="173" t="s">
        <v>200</v>
      </c>
      <c r="C15" s="174"/>
      <c r="D15" s="174"/>
      <c r="E15" s="174"/>
      <c r="F15" s="175"/>
      <c r="J15" s="33" t="s">
        <v>127</v>
      </c>
      <c r="K15" s="34">
        <f>K14-10000</f>
        <v>113000</v>
      </c>
    </row>
    <row r="16" spans="1:11" ht="63.75" customHeight="1" thickBot="1" x14ac:dyDescent="0.35">
      <c r="A16" s="50" t="s">
        <v>16</v>
      </c>
      <c r="B16" s="127" t="s">
        <v>201</v>
      </c>
      <c r="C16" s="128"/>
      <c r="D16" s="128"/>
      <c r="E16" s="128"/>
      <c r="F16" s="129"/>
    </row>
    <row r="17" spans="1:11" x14ac:dyDescent="0.3">
      <c r="A17" s="130" t="s">
        <v>17</v>
      </c>
      <c r="B17" s="132" t="s">
        <v>24</v>
      </c>
      <c r="C17" s="125"/>
      <c r="D17" s="125"/>
      <c r="E17" s="125"/>
      <c r="F17" s="126"/>
      <c r="J17" s="170" t="s">
        <v>204</v>
      </c>
      <c r="K17" s="171"/>
    </row>
    <row r="18" spans="1:11" x14ac:dyDescent="0.3">
      <c r="A18" s="131"/>
      <c r="B18" s="133"/>
      <c r="C18" s="134"/>
      <c r="D18" s="134"/>
      <c r="E18" s="134"/>
      <c r="F18" s="135"/>
      <c r="J18" s="30" t="s">
        <v>206</v>
      </c>
      <c r="K18" s="31">
        <v>380000</v>
      </c>
    </row>
    <row r="19" spans="1:11" ht="45" customHeight="1" x14ac:dyDescent="0.3">
      <c r="A19" s="130" t="s">
        <v>19</v>
      </c>
      <c r="B19" s="136" t="s">
        <v>172</v>
      </c>
      <c r="C19" s="144"/>
      <c r="D19" s="144"/>
      <c r="E19" s="144"/>
      <c r="F19" s="145"/>
      <c r="J19" s="30" t="s">
        <v>205</v>
      </c>
      <c r="K19" s="32">
        <v>0</v>
      </c>
    </row>
    <row r="20" spans="1:11" ht="44.25" customHeight="1" x14ac:dyDescent="0.3">
      <c r="A20" s="131"/>
      <c r="B20" s="146"/>
      <c r="C20" s="147"/>
      <c r="D20" s="147"/>
      <c r="E20" s="147"/>
      <c r="F20" s="148"/>
      <c r="J20" s="30" t="s">
        <v>121</v>
      </c>
      <c r="K20" s="32">
        <v>8000</v>
      </c>
    </row>
    <row r="21" spans="1:11" ht="24" customHeight="1" x14ac:dyDescent="0.3">
      <c r="A21" s="10" t="s">
        <v>20</v>
      </c>
      <c r="B21" s="121" t="s">
        <v>209</v>
      </c>
      <c r="C21" s="122"/>
      <c r="D21" s="122"/>
      <c r="E21" s="122"/>
      <c r="F21" s="123"/>
      <c r="J21" s="30" t="s">
        <v>207</v>
      </c>
      <c r="K21" s="32">
        <f>6000*6</f>
        <v>36000</v>
      </c>
    </row>
    <row r="22" spans="1:11" x14ac:dyDescent="0.3">
      <c r="J22" s="30" t="s">
        <v>208</v>
      </c>
      <c r="K22" s="32">
        <f>SUM(K18:K21)</f>
        <v>424000</v>
      </c>
    </row>
    <row r="23" spans="1:11" x14ac:dyDescent="0.3">
      <c r="J23" s="30" t="s">
        <v>125</v>
      </c>
      <c r="K23" s="32">
        <f>K22/6</f>
        <v>70666.666666666672</v>
      </c>
    </row>
    <row r="24" spans="1:11" x14ac:dyDescent="0.3">
      <c r="J24" s="30" t="s">
        <v>126</v>
      </c>
      <c r="K24" s="32">
        <f>K23+20000</f>
        <v>90666.666666666672</v>
      </c>
    </row>
    <row r="25" spans="1:11" ht="17.25" thickBot="1" x14ac:dyDescent="0.35">
      <c r="J25" s="33" t="s">
        <v>127</v>
      </c>
      <c r="K25" s="34">
        <f>K24-10000</f>
        <v>80666.666666666672</v>
      </c>
    </row>
  </sheetData>
  <mergeCells count="26">
    <mergeCell ref="B21:F21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B9:F9"/>
    <mergeCell ref="B10:F10"/>
    <mergeCell ref="B11:F11"/>
    <mergeCell ref="B12:F12"/>
    <mergeCell ref="J7:K7"/>
    <mergeCell ref="A17:A18"/>
    <mergeCell ref="B17:F18"/>
    <mergeCell ref="A19:A20"/>
    <mergeCell ref="B19:F20"/>
    <mergeCell ref="A13:A14"/>
    <mergeCell ref="B15:F15"/>
    <mergeCell ref="B16:F16"/>
    <mergeCell ref="B13:F13"/>
    <mergeCell ref="B14:F14"/>
    <mergeCell ref="J17:K17"/>
  </mergeCells>
  <phoneticPr fontId="3" type="noConversion"/>
  <hyperlinks>
    <hyperlink ref="J5" r:id="rId1" xr:uid="{00000000-0004-0000-0E00-000000000000}"/>
  </hyperlinks>
  <pageMargins left="0.7" right="0.7" top="0.75" bottom="0.75" header="0.3" footer="0.3"/>
  <pageSetup paperSize="9" scale="64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7"/>
  <sheetViews>
    <sheetView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2.625" customWidth="1"/>
    <col min="8" max="8" width="18.75" customWidth="1"/>
    <col min="9" max="9" width="20.75" customWidth="1"/>
  </cols>
  <sheetData>
    <row r="1" spans="1:9" ht="16.5" customHeight="1" x14ac:dyDescent="0.3">
      <c r="A1" s="106" t="s">
        <v>79</v>
      </c>
      <c r="B1" s="107"/>
      <c r="C1" s="107"/>
      <c r="D1" s="107"/>
      <c r="E1" s="107"/>
      <c r="F1" s="108"/>
    </row>
    <row r="2" spans="1:9" ht="16.5" customHeight="1" x14ac:dyDescent="0.3">
      <c r="A2" s="109"/>
      <c r="B2" s="110"/>
      <c r="C2" s="110"/>
      <c r="D2" s="110"/>
      <c r="E2" s="110"/>
      <c r="F2" s="111"/>
    </row>
    <row r="3" spans="1:9" x14ac:dyDescent="0.3">
      <c r="A3" s="112" t="s">
        <v>28</v>
      </c>
      <c r="B3" s="113" t="s">
        <v>29</v>
      </c>
      <c r="C3" s="112" t="s">
        <v>30</v>
      </c>
      <c r="D3" s="115" t="s">
        <v>31</v>
      </c>
      <c r="E3" s="116"/>
      <c r="F3" s="117"/>
    </row>
    <row r="4" spans="1:9" x14ac:dyDescent="0.3">
      <c r="A4" s="112"/>
      <c r="B4" s="114"/>
      <c r="C4" s="112"/>
      <c r="D4" s="118"/>
      <c r="E4" s="119"/>
      <c r="F4" s="120"/>
    </row>
    <row r="5" spans="1:9" ht="58.5" customHeight="1" x14ac:dyDescent="0.3">
      <c r="A5" s="91" t="s">
        <v>77</v>
      </c>
      <c r="B5" s="93">
        <v>75000</v>
      </c>
      <c r="C5" s="95">
        <v>80000</v>
      </c>
      <c r="D5" s="97" t="s">
        <v>347</v>
      </c>
      <c r="E5" s="98"/>
      <c r="F5" s="99"/>
      <c r="G5" s="35"/>
    </row>
    <row r="6" spans="1:9" ht="72" customHeight="1" x14ac:dyDescent="0.3">
      <c r="A6" s="92"/>
      <c r="B6" s="94"/>
      <c r="C6" s="96"/>
      <c r="D6" s="100"/>
      <c r="E6" s="101"/>
      <c r="F6" s="102"/>
      <c r="G6" s="35" t="s">
        <v>346</v>
      </c>
    </row>
    <row r="7" spans="1:9" ht="17.25" thickBot="1" x14ac:dyDescent="0.35"/>
    <row r="8" spans="1:9" ht="17.25" thickBot="1" x14ac:dyDescent="0.35">
      <c r="A8" s="103" t="s">
        <v>32</v>
      </c>
      <c r="B8" s="104"/>
      <c r="C8" s="104"/>
      <c r="D8" s="104"/>
      <c r="E8" s="104"/>
      <c r="F8" s="105"/>
      <c r="H8" s="170" t="s">
        <v>142</v>
      </c>
      <c r="I8" s="171"/>
    </row>
    <row r="9" spans="1:9" ht="17.25" thickTop="1" x14ac:dyDescent="0.3">
      <c r="A9" s="17" t="s">
        <v>28</v>
      </c>
      <c r="B9" s="85" t="s">
        <v>78</v>
      </c>
      <c r="C9" s="86"/>
      <c r="D9" s="86"/>
      <c r="E9" s="86"/>
      <c r="F9" s="87"/>
      <c r="H9" s="30" t="s">
        <v>133</v>
      </c>
      <c r="I9" s="31">
        <v>340000</v>
      </c>
    </row>
    <row r="10" spans="1:9" x14ac:dyDescent="0.3">
      <c r="A10" s="7" t="s">
        <v>33</v>
      </c>
      <c r="B10" s="88" t="s">
        <v>351</v>
      </c>
      <c r="C10" s="89"/>
      <c r="D10" s="89"/>
      <c r="E10" s="89"/>
      <c r="F10" s="90"/>
      <c r="H10" s="30" t="s">
        <v>87</v>
      </c>
      <c r="I10" s="32">
        <v>0</v>
      </c>
    </row>
    <row r="11" spans="1:9" x14ac:dyDescent="0.3">
      <c r="A11" s="8" t="s">
        <v>9</v>
      </c>
      <c r="B11" s="88" t="s">
        <v>56</v>
      </c>
      <c r="C11" s="89"/>
      <c r="D11" s="89"/>
      <c r="E11" s="89"/>
      <c r="F11" s="90"/>
      <c r="H11" s="30" t="s">
        <v>121</v>
      </c>
      <c r="I11" s="36">
        <v>8000</v>
      </c>
    </row>
    <row r="12" spans="1:9" x14ac:dyDescent="0.3">
      <c r="A12" s="9" t="s">
        <v>34</v>
      </c>
      <c r="B12" s="88" t="s">
        <v>11</v>
      </c>
      <c r="C12" s="89"/>
      <c r="D12" s="89"/>
      <c r="E12" s="89"/>
      <c r="F12" s="90"/>
      <c r="H12" s="30" t="s">
        <v>143</v>
      </c>
      <c r="I12" s="32">
        <f>12000*6</f>
        <v>72000</v>
      </c>
    </row>
    <row r="13" spans="1:9" x14ac:dyDescent="0.3">
      <c r="A13" s="130" t="s">
        <v>12</v>
      </c>
      <c r="B13" s="142" t="s">
        <v>13</v>
      </c>
      <c r="C13" s="142"/>
      <c r="D13" s="142"/>
      <c r="E13" s="142"/>
      <c r="F13" s="142"/>
      <c r="H13" s="30" t="s">
        <v>135</v>
      </c>
      <c r="I13" s="32">
        <f>SUM(I9:I12)</f>
        <v>420000</v>
      </c>
    </row>
    <row r="14" spans="1:9" x14ac:dyDescent="0.3">
      <c r="A14" s="131"/>
      <c r="B14" s="133" t="s">
        <v>14</v>
      </c>
      <c r="C14" s="134"/>
      <c r="D14" s="134"/>
      <c r="E14" s="134"/>
      <c r="F14" s="135"/>
      <c r="H14" s="30" t="s">
        <v>125</v>
      </c>
      <c r="I14" s="32">
        <f>I13/6</f>
        <v>70000</v>
      </c>
    </row>
    <row r="15" spans="1:9" x14ac:dyDescent="0.3">
      <c r="A15" s="149" t="s">
        <v>15</v>
      </c>
      <c r="B15" s="132" t="s">
        <v>57</v>
      </c>
      <c r="C15" s="125"/>
      <c r="D15" s="125"/>
      <c r="E15" s="125"/>
      <c r="F15" s="126"/>
      <c r="H15" s="30" t="s">
        <v>126</v>
      </c>
      <c r="I15" s="32">
        <f>I14+20000</f>
        <v>90000</v>
      </c>
    </row>
    <row r="16" spans="1:9" ht="17.25" thickBot="1" x14ac:dyDescent="0.35">
      <c r="A16" s="150"/>
      <c r="B16" s="133" t="s">
        <v>58</v>
      </c>
      <c r="C16" s="134"/>
      <c r="D16" s="134"/>
      <c r="E16" s="134"/>
      <c r="F16" s="135"/>
      <c r="H16" s="33" t="s">
        <v>127</v>
      </c>
      <c r="I16" s="34">
        <f>I15-10000</f>
        <v>80000</v>
      </c>
    </row>
    <row r="17" spans="1:9" x14ac:dyDescent="0.3">
      <c r="A17" s="16" t="s">
        <v>16</v>
      </c>
      <c r="B17" s="127" t="s">
        <v>80</v>
      </c>
      <c r="C17" s="128"/>
      <c r="D17" s="128"/>
      <c r="E17" s="128"/>
      <c r="F17" s="129"/>
    </row>
    <row r="18" spans="1:9" ht="17.25" thickBot="1" x14ac:dyDescent="0.35">
      <c r="A18" s="130" t="s">
        <v>17</v>
      </c>
      <c r="B18" s="132" t="s">
        <v>18</v>
      </c>
      <c r="C18" s="125"/>
      <c r="D18" s="125"/>
      <c r="E18" s="125"/>
      <c r="F18" s="126"/>
    </row>
    <row r="19" spans="1:9" x14ac:dyDescent="0.3">
      <c r="A19" s="131"/>
      <c r="B19" s="133"/>
      <c r="C19" s="134"/>
      <c r="D19" s="134"/>
      <c r="E19" s="134"/>
      <c r="F19" s="135"/>
      <c r="H19" s="170" t="s">
        <v>144</v>
      </c>
      <c r="I19" s="171"/>
    </row>
    <row r="20" spans="1:9" ht="39.950000000000003" customHeight="1" x14ac:dyDescent="0.3">
      <c r="A20" s="130" t="s">
        <v>19</v>
      </c>
      <c r="B20" s="136" t="s">
        <v>35</v>
      </c>
      <c r="C20" s="144"/>
      <c r="D20" s="144"/>
      <c r="E20" s="144"/>
      <c r="F20" s="145"/>
      <c r="H20" s="30" t="s">
        <v>133</v>
      </c>
      <c r="I20" s="31">
        <f>66000+60000+30000+150000</f>
        <v>306000</v>
      </c>
    </row>
    <row r="21" spans="1:9" ht="39.950000000000003" customHeight="1" x14ac:dyDescent="0.3">
      <c r="A21" s="131"/>
      <c r="B21" s="146"/>
      <c r="C21" s="147"/>
      <c r="D21" s="147"/>
      <c r="E21" s="147"/>
      <c r="F21" s="148"/>
      <c r="H21" s="30" t="s">
        <v>87</v>
      </c>
      <c r="I21" s="32">
        <v>0</v>
      </c>
    </row>
    <row r="22" spans="1:9" ht="24" customHeight="1" x14ac:dyDescent="0.3">
      <c r="A22" s="10" t="s">
        <v>20</v>
      </c>
      <c r="B22" s="121" t="s">
        <v>301</v>
      </c>
      <c r="C22" s="122"/>
      <c r="D22" s="122"/>
      <c r="E22" s="122"/>
      <c r="F22" s="123"/>
      <c r="H22" s="30" t="s">
        <v>121</v>
      </c>
      <c r="I22" s="36">
        <v>8000</v>
      </c>
    </row>
    <row r="23" spans="1:9" x14ac:dyDescent="0.3">
      <c r="H23" s="30" t="s">
        <v>143</v>
      </c>
      <c r="I23" s="32">
        <f>15000*4</f>
        <v>60000</v>
      </c>
    </row>
    <row r="24" spans="1:9" x14ac:dyDescent="0.3">
      <c r="H24" s="30" t="s">
        <v>124</v>
      </c>
      <c r="I24" s="32">
        <f>SUM(I20:I23)</f>
        <v>374000</v>
      </c>
    </row>
    <row r="25" spans="1:9" x14ac:dyDescent="0.3">
      <c r="H25" s="30" t="s">
        <v>125</v>
      </c>
      <c r="I25" s="32">
        <f>I24/4</f>
        <v>93500</v>
      </c>
    </row>
    <row r="26" spans="1:9" x14ac:dyDescent="0.3">
      <c r="H26" s="30" t="s">
        <v>126</v>
      </c>
      <c r="I26" s="32">
        <f>I25+20000</f>
        <v>113500</v>
      </c>
    </row>
    <row r="27" spans="1:9" ht="17.25" thickBot="1" x14ac:dyDescent="0.35">
      <c r="H27" s="33" t="s">
        <v>127</v>
      </c>
      <c r="I27" s="34">
        <f>I26-10000</f>
        <v>103500</v>
      </c>
    </row>
  </sheetData>
  <mergeCells count="28">
    <mergeCell ref="H8:I8"/>
    <mergeCell ref="H19:I19"/>
    <mergeCell ref="A5:A6"/>
    <mergeCell ref="B5:B6"/>
    <mergeCell ref="C5:C6"/>
    <mergeCell ref="D5:F6"/>
    <mergeCell ref="A8:F8"/>
    <mergeCell ref="B12:F12"/>
    <mergeCell ref="A13:A14"/>
    <mergeCell ref="B13:F13"/>
    <mergeCell ref="B14:F14"/>
    <mergeCell ref="B9:F9"/>
    <mergeCell ref="B10:F10"/>
    <mergeCell ref="B11:F11"/>
    <mergeCell ref="A1:F2"/>
    <mergeCell ref="A3:A4"/>
    <mergeCell ref="B3:B4"/>
    <mergeCell ref="C3:C4"/>
    <mergeCell ref="D3:F4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9"/>
  <sheetViews>
    <sheetView zoomScale="115" zoomScaleNormal="115" workbookViewId="0">
      <selection activeCell="K10" sqref="K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10" max="10" width="24" customWidth="1"/>
    <col min="11" max="11" width="13.75" customWidth="1"/>
  </cols>
  <sheetData>
    <row r="1" spans="1:11" ht="16.5" customHeight="1" x14ac:dyDescent="0.3">
      <c r="A1" s="106" t="s">
        <v>231</v>
      </c>
      <c r="B1" s="107"/>
      <c r="C1" s="107"/>
      <c r="D1" s="107"/>
      <c r="E1" s="107"/>
      <c r="F1" s="108"/>
    </row>
    <row r="2" spans="1:11" ht="16.5" customHeight="1" x14ac:dyDescent="0.3">
      <c r="A2" s="109"/>
      <c r="B2" s="110"/>
      <c r="C2" s="110"/>
      <c r="D2" s="110"/>
      <c r="E2" s="110"/>
      <c r="F2" s="111"/>
    </row>
    <row r="3" spans="1:11" x14ac:dyDescent="0.3">
      <c r="A3" s="112" t="s">
        <v>232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11" x14ac:dyDescent="0.3">
      <c r="A4" s="112"/>
      <c r="B4" s="114"/>
      <c r="C4" s="112"/>
      <c r="D4" s="118"/>
      <c r="E4" s="119"/>
      <c r="F4" s="120"/>
    </row>
    <row r="5" spans="1:11" ht="71.25" customHeight="1" thickBot="1" x14ac:dyDescent="0.35">
      <c r="A5" s="91" t="s">
        <v>189</v>
      </c>
      <c r="B5" s="93">
        <v>94000</v>
      </c>
      <c r="C5" s="95">
        <v>100000</v>
      </c>
      <c r="D5" s="97" t="s">
        <v>349</v>
      </c>
      <c r="E5" s="98"/>
      <c r="F5" s="99"/>
      <c r="G5" s="177" t="s">
        <v>303</v>
      </c>
      <c r="H5" s="178"/>
    </row>
    <row r="6" spans="1:11" ht="66" customHeight="1" x14ac:dyDescent="0.3">
      <c r="A6" s="92"/>
      <c r="B6" s="94"/>
      <c r="C6" s="96"/>
      <c r="D6" s="100"/>
      <c r="E6" s="101"/>
      <c r="F6" s="102"/>
      <c r="J6" s="151" t="s">
        <v>249</v>
      </c>
      <c r="K6" s="152"/>
    </row>
    <row r="7" spans="1:11" x14ac:dyDescent="0.3">
      <c r="J7" s="30" t="s">
        <v>245</v>
      </c>
      <c r="K7" s="31">
        <v>380000</v>
      </c>
    </row>
    <row r="8" spans="1:11" ht="17.25" thickBot="1" x14ac:dyDescent="0.35">
      <c r="A8" s="103" t="s">
        <v>7</v>
      </c>
      <c r="B8" s="104"/>
      <c r="C8" s="104"/>
      <c r="D8" s="104"/>
      <c r="E8" s="104"/>
      <c r="F8" s="105"/>
      <c r="J8" s="30" t="s">
        <v>246</v>
      </c>
      <c r="K8" s="32">
        <v>0</v>
      </c>
    </row>
    <row r="9" spans="1:11" ht="17.25" thickTop="1" x14ac:dyDescent="0.3">
      <c r="A9" s="60" t="s">
        <v>2</v>
      </c>
      <c r="B9" s="85" t="s">
        <v>183</v>
      </c>
      <c r="C9" s="86"/>
      <c r="D9" s="86"/>
      <c r="E9" s="86"/>
      <c r="F9" s="87"/>
      <c r="J9" s="30" t="s">
        <v>247</v>
      </c>
      <c r="K9" s="32">
        <v>8000</v>
      </c>
    </row>
    <row r="10" spans="1:11" x14ac:dyDescent="0.3">
      <c r="A10" s="7" t="s">
        <v>8</v>
      </c>
      <c r="B10" s="88" t="s">
        <v>351</v>
      </c>
      <c r="C10" s="89"/>
      <c r="D10" s="89"/>
      <c r="E10" s="89"/>
      <c r="F10" s="90"/>
      <c r="J10" s="30" t="s">
        <v>302</v>
      </c>
      <c r="K10" s="32">
        <f>10000*4</f>
        <v>40000</v>
      </c>
    </row>
    <row r="11" spans="1:11" x14ac:dyDescent="0.3">
      <c r="A11" s="8" t="s">
        <v>9</v>
      </c>
      <c r="B11" s="88" t="s">
        <v>102</v>
      </c>
      <c r="C11" s="89"/>
      <c r="D11" s="89"/>
      <c r="E11" s="89"/>
      <c r="F11" s="90"/>
      <c r="J11" s="30" t="s">
        <v>248</v>
      </c>
      <c r="K11" s="32">
        <f>10000*4</f>
        <v>40000</v>
      </c>
    </row>
    <row r="12" spans="1:11" x14ac:dyDescent="0.3">
      <c r="A12" s="9" t="s">
        <v>10</v>
      </c>
      <c r="B12" s="88" t="s">
        <v>43</v>
      </c>
      <c r="C12" s="89"/>
      <c r="D12" s="89"/>
      <c r="E12" s="89"/>
      <c r="F12" s="90"/>
      <c r="J12" s="30" t="s">
        <v>251</v>
      </c>
      <c r="K12" s="32">
        <f>3000*4</f>
        <v>12000</v>
      </c>
    </row>
    <row r="13" spans="1:11" x14ac:dyDescent="0.3">
      <c r="A13" s="130" t="s">
        <v>233</v>
      </c>
      <c r="B13" s="142" t="s">
        <v>234</v>
      </c>
      <c r="C13" s="142"/>
      <c r="D13" s="142"/>
      <c r="E13" s="142"/>
      <c r="F13" s="142"/>
      <c r="J13" s="30" t="s">
        <v>252</v>
      </c>
      <c r="K13" s="32">
        <f>SUM(K7:K12)</f>
        <v>480000</v>
      </c>
    </row>
    <row r="14" spans="1:11" x14ac:dyDescent="0.3">
      <c r="A14" s="131"/>
      <c r="B14" s="133" t="s">
        <v>235</v>
      </c>
      <c r="C14" s="134"/>
      <c r="D14" s="134"/>
      <c r="E14" s="134"/>
      <c r="F14" s="135"/>
      <c r="J14" s="30" t="s">
        <v>250</v>
      </c>
      <c r="K14" s="32">
        <f>K13/4</f>
        <v>120000</v>
      </c>
    </row>
    <row r="15" spans="1:11" x14ac:dyDescent="0.3">
      <c r="A15" s="61" t="s">
        <v>236</v>
      </c>
      <c r="B15" s="176" t="s">
        <v>237</v>
      </c>
      <c r="C15" s="125"/>
      <c r="D15" s="125"/>
      <c r="E15" s="125"/>
      <c r="F15" s="126"/>
      <c r="J15" s="30" t="s">
        <v>126</v>
      </c>
      <c r="K15" s="32">
        <f>K14+20000</f>
        <v>140000</v>
      </c>
    </row>
    <row r="16" spans="1:11" ht="63.75" customHeight="1" thickBot="1" x14ac:dyDescent="0.35">
      <c r="A16" s="59" t="s">
        <v>238</v>
      </c>
      <c r="B16" s="127" t="s">
        <v>239</v>
      </c>
      <c r="C16" s="128"/>
      <c r="D16" s="128"/>
      <c r="E16" s="128"/>
      <c r="F16" s="129"/>
      <c r="J16" s="33" t="s">
        <v>127</v>
      </c>
      <c r="K16" s="34">
        <f>K15-10000</f>
        <v>130000</v>
      </c>
    </row>
    <row r="17" spans="1:11" x14ac:dyDescent="0.3">
      <c r="A17" s="130" t="s">
        <v>240</v>
      </c>
      <c r="B17" s="132" t="s">
        <v>241</v>
      </c>
      <c r="C17" s="125"/>
      <c r="D17" s="125"/>
      <c r="E17" s="125"/>
      <c r="F17" s="126"/>
    </row>
    <row r="18" spans="1:11" ht="17.25" thickBot="1" x14ac:dyDescent="0.35">
      <c r="A18" s="131"/>
      <c r="B18" s="133"/>
      <c r="C18" s="134"/>
      <c r="D18" s="134"/>
      <c r="E18" s="134"/>
      <c r="F18" s="135"/>
    </row>
    <row r="19" spans="1:11" ht="45" customHeight="1" x14ac:dyDescent="0.3">
      <c r="A19" s="130" t="s">
        <v>242</v>
      </c>
      <c r="B19" s="136" t="s">
        <v>243</v>
      </c>
      <c r="C19" s="144"/>
      <c r="D19" s="144"/>
      <c r="E19" s="144"/>
      <c r="F19" s="145"/>
      <c r="J19" s="151" t="s">
        <v>253</v>
      </c>
      <c r="K19" s="152"/>
    </row>
    <row r="20" spans="1:11" ht="44.25" customHeight="1" x14ac:dyDescent="0.3">
      <c r="A20" s="131"/>
      <c r="B20" s="146"/>
      <c r="C20" s="147"/>
      <c r="D20" s="147"/>
      <c r="E20" s="147"/>
      <c r="F20" s="148"/>
      <c r="J20" s="30" t="s">
        <v>282</v>
      </c>
      <c r="K20" s="31">
        <v>380000</v>
      </c>
    </row>
    <row r="21" spans="1:11" ht="24" customHeight="1" x14ac:dyDescent="0.3">
      <c r="A21" s="10" t="s">
        <v>244</v>
      </c>
      <c r="B21" s="121" t="s">
        <v>255</v>
      </c>
      <c r="C21" s="122"/>
      <c r="D21" s="122"/>
      <c r="E21" s="122"/>
      <c r="F21" s="123"/>
      <c r="J21" s="30" t="s">
        <v>246</v>
      </c>
      <c r="K21" s="32">
        <v>0</v>
      </c>
    </row>
    <row r="22" spans="1:11" x14ac:dyDescent="0.3">
      <c r="J22" s="30" t="s">
        <v>247</v>
      </c>
      <c r="K22" s="32">
        <v>8000</v>
      </c>
    </row>
    <row r="23" spans="1:11" x14ac:dyDescent="0.3">
      <c r="J23" s="30" t="s">
        <v>302</v>
      </c>
      <c r="K23" s="32">
        <f>10000*6</f>
        <v>60000</v>
      </c>
    </row>
    <row r="24" spans="1:11" x14ac:dyDescent="0.3">
      <c r="J24" s="30" t="s">
        <v>248</v>
      </c>
      <c r="K24" s="32">
        <f>10000*6</f>
        <v>60000</v>
      </c>
    </row>
    <row r="25" spans="1:11" x14ac:dyDescent="0.3">
      <c r="J25" s="30" t="s">
        <v>251</v>
      </c>
      <c r="K25" s="32">
        <f>3000*6</f>
        <v>18000</v>
      </c>
    </row>
    <row r="26" spans="1:11" x14ac:dyDescent="0.3">
      <c r="J26" s="30" t="s">
        <v>254</v>
      </c>
      <c r="K26" s="32">
        <f>SUM(K20:K25)</f>
        <v>526000</v>
      </c>
    </row>
    <row r="27" spans="1:11" x14ac:dyDescent="0.3">
      <c r="J27" s="30" t="s">
        <v>250</v>
      </c>
      <c r="K27" s="32">
        <f>K26/6</f>
        <v>87666.666666666672</v>
      </c>
    </row>
    <row r="28" spans="1:11" x14ac:dyDescent="0.3">
      <c r="J28" s="30" t="s">
        <v>126</v>
      </c>
      <c r="K28" s="32">
        <f>K27+20000</f>
        <v>107666.66666666667</v>
      </c>
    </row>
    <row r="29" spans="1:11" ht="17.25" thickBot="1" x14ac:dyDescent="0.35">
      <c r="J29" s="33" t="s">
        <v>127</v>
      </c>
      <c r="K29" s="34">
        <f>K28-10000</f>
        <v>97666.666666666672</v>
      </c>
    </row>
  </sheetData>
  <mergeCells count="27">
    <mergeCell ref="J6:K6"/>
    <mergeCell ref="A5:A6"/>
    <mergeCell ref="B5:B6"/>
    <mergeCell ref="C5:C6"/>
    <mergeCell ref="D5:F6"/>
    <mergeCell ref="G5:H5"/>
    <mergeCell ref="A8:F8"/>
    <mergeCell ref="A1:F2"/>
    <mergeCell ref="A3:A4"/>
    <mergeCell ref="B3:B4"/>
    <mergeCell ref="C3:C4"/>
    <mergeCell ref="D3:F4"/>
    <mergeCell ref="A17:A18"/>
    <mergeCell ref="B17:F18"/>
    <mergeCell ref="J19:K19"/>
    <mergeCell ref="B21:F21"/>
    <mergeCell ref="A13:A14"/>
    <mergeCell ref="B13:F13"/>
    <mergeCell ref="B14:F14"/>
    <mergeCell ref="B15:F15"/>
    <mergeCell ref="A19:A20"/>
    <mergeCell ref="B19:F20"/>
    <mergeCell ref="B9:F9"/>
    <mergeCell ref="B10:F10"/>
    <mergeCell ref="B11:F11"/>
    <mergeCell ref="B12:F12"/>
    <mergeCell ref="B16:F16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9"/>
  <sheetViews>
    <sheetView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2" customWidth="1"/>
    <col min="8" max="8" width="18.375" customWidth="1"/>
    <col min="9" max="9" width="14.375" customWidth="1"/>
  </cols>
  <sheetData>
    <row r="1" spans="1:9" ht="16.5" customHeight="1" x14ac:dyDescent="0.3">
      <c r="A1" s="106" t="s">
        <v>103</v>
      </c>
      <c r="B1" s="107"/>
      <c r="C1" s="107"/>
      <c r="D1" s="107"/>
      <c r="E1" s="107"/>
      <c r="F1" s="108"/>
    </row>
    <row r="2" spans="1:9" ht="16.5" customHeight="1" x14ac:dyDescent="0.3">
      <c r="A2" s="109"/>
      <c r="B2" s="110"/>
      <c r="C2" s="110"/>
      <c r="D2" s="110"/>
      <c r="E2" s="110"/>
      <c r="F2" s="111"/>
    </row>
    <row r="3" spans="1:9" x14ac:dyDescent="0.3">
      <c r="A3" s="112" t="s">
        <v>2</v>
      </c>
      <c r="B3" s="113" t="s">
        <v>4</v>
      </c>
      <c r="C3" s="112" t="s">
        <v>30</v>
      </c>
      <c r="D3" s="115" t="s">
        <v>6</v>
      </c>
      <c r="E3" s="116"/>
      <c r="F3" s="117"/>
    </row>
    <row r="4" spans="1:9" x14ac:dyDescent="0.3">
      <c r="A4" s="112"/>
      <c r="B4" s="114"/>
      <c r="C4" s="112"/>
      <c r="D4" s="118"/>
      <c r="E4" s="119"/>
      <c r="F4" s="120"/>
    </row>
    <row r="5" spans="1:9" ht="70.5" customHeight="1" x14ac:dyDescent="0.3">
      <c r="A5" s="91" t="s">
        <v>101</v>
      </c>
      <c r="B5" s="93">
        <v>80000</v>
      </c>
      <c r="C5" s="95">
        <v>85000</v>
      </c>
      <c r="D5" s="179" t="s">
        <v>108</v>
      </c>
      <c r="E5" s="98"/>
      <c r="F5" s="99"/>
      <c r="G5" s="35"/>
    </row>
    <row r="6" spans="1:9" ht="79.5" customHeight="1" x14ac:dyDescent="0.3">
      <c r="A6" s="92"/>
      <c r="B6" s="94"/>
      <c r="C6" s="96"/>
      <c r="D6" s="100"/>
      <c r="E6" s="101"/>
      <c r="F6" s="102"/>
      <c r="G6" s="35" t="s">
        <v>145</v>
      </c>
    </row>
    <row r="8" spans="1:9" ht="17.25" thickBot="1" x14ac:dyDescent="0.35">
      <c r="A8" s="103" t="s">
        <v>7</v>
      </c>
      <c r="B8" s="104"/>
      <c r="C8" s="104"/>
      <c r="D8" s="104"/>
      <c r="E8" s="104"/>
      <c r="F8" s="105"/>
    </row>
    <row r="9" spans="1:9" ht="17.25" thickTop="1" x14ac:dyDescent="0.3">
      <c r="A9" s="28" t="s">
        <v>2</v>
      </c>
      <c r="B9" s="85" t="s">
        <v>95</v>
      </c>
      <c r="C9" s="86"/>
      <c r="D9" s="86"/>
      <c r="E9" s="86"/>
      <c r="F9" s="87"/>
      <c r="H9" s="170" t="s">
        <v>147</v>
      </c>
      <c r="I9" s="171"/>
    </row>
    <row r="10" spans="1:9" x14ac:dyDescent="0.3">
      <c r="A10" s="7" t="s">
        <v>33</v>
      </c>
      <c r="B10" s="88" t="s">
        <v>351</v>
      </c>
      <c r="C10" s="89"/>
      <c r="D10" s="89"/>
      <c r="E10" s="89"/>
      <c r="F10" s="90"/>
      <c r="H10" s="30" t="s">
        <v>133</v>
      </c>
      <c r="I10" s="31">
        <v>400000</v>
      </c>
    </row>
    <row r="11" spans="1:9" x14ac:dyDescent="0.3">
      <c r="A11" s="8" t="s">
        <v>9</v>
      </c>
      <c r="B11" s="88" t="s">
        <v>102</v>
      </c>
      <c r="C11" s="89"/>
      <c r="D11" s="89"/>
      <c r="E11" s="89"/>
      <c r="F11" s="90"/>
      <c r="H11" s="30" t="s">
        <v>87</v>
      </c>
      <c r="I11" s="32"/>
    </row>
    <row r="12" spans="1:9" x14ac:dyDescent="0.3">
      <c r="A12" s="9" t="s">
        <v>34</v>
      </c>
      <c r="B12" s="88" t="s">
        <v>11</v>
      </c>
      <c r="C12" s="89"/>
      <c r="D12" s="89"/>
      <c r="E12" s="89"/>
      <c r="F12" s="90"/>
      <c r="H12" s="30" t="s">
        <v>121</v>
      </c>
      <c r="I12" s="36">
        <v>8000</v>
      </c>
    </row>
    <row r="13" spans="1:9" x14ac:dyDescent="0.3">
      <c r="A13" s="130" t="s">
        <v>12</v>
      </c>
      <c r="B13" s="142" t="s">
        <v>13</v>
      </c>
      <c r="C13" s="142"/>
      <c r="D13" s="142"/>
      <c r="E13" s="142"/>
      <c r="F13" s="142"/>
      <c r="H13" s="30" t="s">
        <v>146</v>
      </c>
      <c r="I13" s="32">
        <f>7000*4</f>
        <v>28000</v>
      </c>
    </row>
    <row r="14" spans="1:9" x14ac:dyDescent="0.3">
      <c r="A14" s="131"/>
      <c r="B14" s="133" t="s">
        <v>14</v>
      </c>
      <c r="C14" s="134"/>
      <c r="D14" s="134"/>
      <c r="E14" s="134"/>
      <c r="F14" s="135"/>
      <c r="H14" s="30" t="s">
        <v>148</v>
      </c>
      <c r="I14" s="32">
        <f>15000*4</f>
        <v>60000</v>
      </c>
    </row>
    <row r="15" spans="1:9" x14ac:dyDescent="0.3">
      <c r="A15" s="149" t="s">
        <v>15</v>
      </c>
      <c r="B15" s="132" t="s">
        <v>96</v>
      </c>
      <c r="C15" s="125"/>
      <c r="D15" s="125"/>
      <c r="E15" s="125"/>
      <c r="F15" s="126"/>
      <c r="H15" s="30" t="s">
        <v>124</v>
      </c>
      <c r="I15" s="32">
        <f>SUM(I10:I13)</f>
        <v>436000</v>
      </c>
    </row>
    <row r="16" spans="1:9" x14ac:dyDescent="0.3">
      <c r="A16" s="150"/>
      <c r="B16" s="133" t="s">
        <v>97</v>
      </c>
      <c r="C16" s="134"/>
      <c r="D16" s="134"/>
      <c r="E16" s="134"/>
      <c r="F16" s="135"/>
      <c r="H16" s="30" t="s">
        <v>125</v>
      </c>
      <c r="I16" s="32">
        <f>I15/4</f>
        <v>109000</v>
      </c>
    </row>
    <row r="17" spans="1:9" x14ac:dyDescent="0.3">
      <c r="A17" s="27" t="s">
        <v>16</v>
      </c>
      <c r="B17" s="127" t="s">
        <v>98</v>
      </c>
      <c r="C17" s="128"/>
      <c r="D17" s="128"/>
      <c r="E17" s="128"/>
      <c r="F17" s="129"/>
      <c r="H17" s="30" t="s">
        <v>126</v>
      </c>
      <c r="I17" s="32">
        <f>I16+20000</f>
        <v>129000</v>
      </c>
    </row>
    <row r="18" spans="1:9" ht="17.25" thickBot="1" x14ac:dyDescent="0.35">
      <c r="A18" s="130" t="s">
        <v>17</v>
      </c>
      <c r="B18" s="132" t="s">
        <v>18</v>
      </c>
      <c r="C18" s="125"/>
      <c r="D18" s="125"/>
      <c r="E18" s="125"/>
      <c r="F18" s="126"/>
      <c r="H18" s="33" t="s">
        <v>127</v>
      </c>
      <c r="I18" s="34">
        <f>I17-10000</f>
        <v>119000</v>
      </c>
    </row>
    <row r="19" spans="1:9" ht="17.25" thickBot="1" x14ac:dyDescent="0.35">
      <c r="A19" s="131"/>
      <c r="B19" s="133"/>
      <c r="C19" s="134"/>
      <c r="D19" s="134"/>
      <c r="E19" s="134"/>
      <c r="F19" s="135"/>
    </row>
    <row r="20" spans="1:9" ht="39.950000000000003" customHeight="1" x14ac:dyDescent="0.3">
      <c r="A20" s="130" t="s">
        <v>19</v>
      </c>
      <c r="B20" s="136" t="s">
        <v>94</v>
      </c>
      <c r="C20" s="144"/>
      <c r="D20" s="144"/>
      <c r="E20" s="144"/>
      <c r="F20" s="145"/>
      <c r="H20" s="170" t="s">
        <v>157</v>
      </c>
      <c r="I20" s="171"/>
    </row>
    <row r="21" spans="1:9" ht="39.950000000000003" customHeight="1" x14ac:dyDescent="0.3">
      <c r="A21" s="131"/>
      <c r="B21" s="146"/>
      <c r="C21" s="147"/>
      <c r="D21" s="147"/>
      <c r="E21" s="147"/>
      <c r="F21" s="148"/>
      <c r="H21" s="30" t="s">
        <v>282</v>
      </c>
      <c r="I21" s="31">
        <v>400000</v>
      </c>
    </row>
    <row r="22" spans="1:9" ht="24" customHeight="1" x14ac:dyDescent="0.3">
      <c r="A22" s="10" t="s">
        <v>20</v>
      </c>
      <c r="B22" s="121" t="s">
        <v>301</v>
      </c>
      <c r="C22" s="122"/>
      <c r="D22" s="122"/>
      <c r="E22" s="122"/>
      <c r="F22" s="123"/>
      <c r="H22" s="30" t="s">
        <v>87</v>
      </c>
      <c r="I22" s="32">
        <v>0</v>
      </c>
    </row>
    <row r="23" spans="1:9" x14ac:dyDescent="0.3">
      <c r="H23" s="30" t="s">
        <v>121</v>
      </c>
      <c r="I23" s="36">
        <v>8000</v>
      </c>
    </row>
    <row r="24" spans="1:9" x14ac:dyDescent="0.3">
      <c r="H24" s="30" t="s">
        <v>146</v>
      </c>
      <c r="I24" s="32">
        <f>7000*6</f>
        <v>42000</v>
      </c>
    </row>
    <row r="25" spans="1:9" x14ac:dyDescent="0.3">
      <c r="H25" s="30" t="s">
        <v>148</v>
      </c>
      <c r="I25" s="32">
        <f>10000*6</f>
        <v>60000</v>
      </c>
    </row>
    <row r="26" spans="1:9" x14ac:dyDescent="0.3">
      <c r="H26" s="30" t="s">
        <v>156</v>
      </c>
      <c r="I26" s="32">
        <f>SUM(I21:I24)</f>
        <v>450000</v>
      </c>
    </row>
    <row r="27" spans="1:9" x14ac:dyDescent="0.3">
      <c r="H27" s="30" t="s">
        <v>125</v>
      </c>
      <c r="I27" s="32">
        <f>I26/6</f>
        <v>75000</v>
      </c>
    </row>
    <row r="28" spans="1:9" x14ac:dyDescent="0.3">
      <c r="H28" s="30" t="s">
        <v>126</v>
      </c>
      <c r="I28" s="32">
        <f>I27+20000</f>
        <v>95000</v>
      </c>
    </row>
    <row r="29" spans="1:9" ht="17.25" thickBot="1" x14ac:dyDescent="0.35">
      <c r="H29" s="33" t="s">
        <v>127</v>
      </c>
      <c r="I29" s="34">
        <f>I28-10000</f>
        <v>85000</v>
      </c>
    </row>
  </sheetData>
  <mergeCells count="28">
    <mergeCell ref="H20:I20"/>
    <mergeCell ref="H9:I9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  <mergeCell ref="A8:F8"/>
    <mergeCell ref="B9:F9"/>
    <mergeCell ref="B10:F10"/>
    <mergeCell ref="B11:F11"/>
    <mergeCell ref="A13:A14"/>
    <mergeCell ref="B13:F13"/>
    <mergeCell ref="B14:F14"/>
    <mergeCell ref="A15:A16"/>
    <mergeCell ref="B15:F15"/>
    <mergeCell ref="B16:F16"/>
    <mergeCell ref="B22:F22"/>
    <mergeCell ref="B17:F17"/>
    <mergeCell ref="A18:A19"/>
    <mergeCell ref="B18:F19"/>
    <mergeCell ref="A20:A21"/>
    <mergeCell ref="B20:F21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0"/>
  <sheetViews>
    <sheetView topLeftCell="A10"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40.25" customWidth="1"/>
    <col min="8" max="8" width="18.75" customWidth="1"/>
    <col min="9" max="9" width="16.125" customWidth="1"/>
  </cols>
  <sheetData>
    <row r="1" spans="1:9" ht="16.5" customHeight="1" x14ac:dyDescent="0.3">
      <c r="A1" s="106" t="s">
        <v>159</v>
      </c>
      <c r="B1" s="107"/>
      <c r="C1" s="107"/>
      <c r="D1" s="107"/>
      <c r="E1" s="107"/>
      <c r="F1" s="108"/>
    </row>
    <row r="2" spans="1:9" ht="16.5" customHeight="1" x14ac:dyDescent="0.3">
      <c r="A2" s="109"/>
      <c r="B2" s="110"/>
      <c r="C2" s="110"/>
      <c r="D2" s="110"/>
      <c r="E2" s="110"/>
      <c r="F2" s="111"/>
    </row>
    <row r="3" spans="1:9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9" x14ac:dyDescent="0.3">
      <c r="A4" s="112"/>
      <c r="B4" s="114"/>
      <c r="C4" s="112"/>
      <c r="D4" s="118"/>
      <c r="E4" s="119"/>
      <c r="F4" s="120"/>
    </row>
    <row r="5" spans="1:9" ht="68.25" customHeight="1" x14ac:dyDescent="0.3">
      <c r="A5" s="91" t="s">
        <v>169</v>
      </c>
      <c r="B5" s="93">
        <v>90000</v>
      </c>
      <c r="C5" s="95">
        <v>95000</v>
      </c>
      <c r="D5" s="97" t="s">
        <v>171</v>
      </c>
      <c r="E5" s="98"/>
      <c r="F5" s="99"/>
    </row>
    <row r="6" spans="1:9" ht="86.25" customHeight="1" x14ac:dyDescent="0.3">
      <c r="A6" s="92"/>
      <c r="B6" s="94"/>
      <c r="C6" s="96"/>
      <c r="D6" s="100"/>
      <c r="E6" s="101"/>
      <c r="F6" s="102"/>
      <c r="G6" s="35" t="s">
        <v>160</v>
      </c>
    </row>
    <row r="7" spans="1:9" ht="17.25" thickBot="1" x14ac:dyDescent="0.35"/>
    <row r="8" spans="1:9" ht="17.25" thickBot="1" x14ac:dyDescent="0.35">
      <c r="A8" s="103" t="s">
        <v>7</v>
      </c>
      <c r="B8" s="104"/>
      <c r="C8" s="104"/>
      <c r="D8" s="104"/>
      <c r="E8" s="104"/>
      <c r="F8" s="105"/>
      <c r="H8" s="151" t="s">
        <v>161</v>
      </c>
      <c r="I8" s="152"/>
    </row>
    <row r="9" spans="1:9" ht="17.25" thickTop="1" x14ac:dyDescent="0.3">
      <c r="A9" s="40" t="s">
        <v>2</v>
      </c>
      <c r="B9" s="85" t="s">
        <v>162</v>
      </c>
      <c r="C9" s="86"/>
      <c r="D9" s="86"/>
      <c r="E9" s="86"/>
      <c r="F9" s="87"/>
      <c r="H9" s="30" t="s">
        <v>133</v>
      </c>
      <c r="I9" s="31">
        <v>300000</v>
      </c>
    </row>
    <row r="10" spans="1:9" x14ac:dyDescent="0.3">
      <c r="A10" s="7" t="s">
        <v>8</v>
      </c>
      <c r="B10" s="88" t="s">
        <v>351</v>
      </c>
      <c r="C10" s="89"/>
      <c r="D10" s="89"/>
      <c r="E10" s="89"/>
      <c r="F10" s="90"/>
      <c r="H10" s="30" t="s">
        <v>87</v>
      </c>
      <c r="I10" s="32">
        <v>0</v>
      </c>
    </row>
    <row r="11" spans="1:9" x14ac:dyDescent="0.3">
      <c r="A11" s="8" t="s">
        <v>9</v>
      </c>
      <c r="B11" s="88" t="s">
        <v>102</v>
      </c>
      <c r="C11" s="89"/>
      <c r="D11" s="89"/>
      <c r="E11" s="89"/>
      <c r="F11" s="90"/>
      <c r="H11" s="30" t="s">
        <v>121</v>
      </c>
      <c r="I11" s="32">
        <v>8000</v>
      </c>
    </row>
    <row r="12" spans="1:9" x14ac:dyDescent="0.3">
      <c r="A12" s="9" t="s">
        <v>10</v>
      </c>
      <c r="B12" s="88" t="s">
        <v>11</v>
      </c>
      <c r="C12" s="89"/>
      <c r="D12" s="89"/>
      <c r="E12" s="89"/>
      <c r="F12" s="90"/>
      <c r="H12" s="30" t="s">
        <v>163</v>
      </c>
      <c r="I12" s="32">
        <f>10000*4</f>
        <v>40000</v>
      </c>
    </row>
    <row r="13" spans="1:9" x14ac:dyDescent="0.3">
      <c r="A13" s="130" t="s">
        <v>12</v>
      </c>
      <c r="B13" s="142" t="s">
        <v>13</v>
      </c>
      <c r="C13" s="142"/>
      <c r="D13" s="142"/>
      <c r="E13" s="142"/>
      <c r="F13" s="142"/>
      <c r="H13" s="30" t="s">
        <v>164</v>
      </c>
      <c r="I13" s="32">
        <f>10000*4</f>
        <v>40000</v>
      </c>
    </row>
    <row r="14" spans="1:9" x14ac:dyDescent="0.3">
      <c r="A14" s="131"/>
      <c r="B14" s="133" t="s">
        <v>14</v>
      </c>
      <c r="C14" s="134"/>
      <c r="D14" s="134"/>
      <c r="E14" s="134"/>
      <c r="F14" s="135"/>
      <c r="H14" s="30" t="s">
        <v>165</v>
      </c>
      <c r="I14" s="32">
        <v>48000</v>
      </c>
    </row>
    <row r="15" spans="1:9" x14ac:dyDescent="0.3">
      <c r="A15" s="149" t="s">
        <v>15</v>
      </c>
      <c r="B15" s="132" t="s">
        <v>48</v>
      </c>
      <c r="C15" s="125"/>
      <c r="D15" s="125"/>
      <c r="E15" s="125"/>
      <c r="F15" s="126"/>
      <c r="H15" s="30" t="s">
        <v>124</v>
      </c>
      <c r="I15" s="32">
        <f>SUM(I9:I14)</f>
        <v>436000</v>
      </c>
    </row>
    <row r="16" spans="1:9" x14ac:dyDescent="0.3">
      <c r="A16" s="150"/>
      <c r="B16" s="133" t="s">
        <v>49</v>
      </c>
      <c r="C16" s="134"/>
      <c r="D16" s="134"/>
      <c r="E16" s="134"/>
      <c r="F16" s="135"/>
      <c r="H16" s="30" t="s">
        <v>125</v>
      </c>
      <c r="I16" s="32">
        <f>I15/4</f>
        <v>109000</v>
      </c>
    </row>
    <row r="17" spans="1:9" ht="31.5" customHeight="1" x14ac:dyDescent="0.3">
      <c r="A17" s="39" t="s">
        <v>16</v>
      </c>
      <c r="B17" s="127" t="s">
        <v>166</v>
      </c>
      <c r="C17" s="128"/>
      <c r="D17" s="128"/>
      <c r="E17" s="128"/>
      <c r="F17" s="129"/>
      <c r="H17" s="30" t="s">
        <v>126</v>
      </c>
      <c r="I17" s="32">
        <f>I16+20000</f>
        <v>129000</v>
      </c>
    </row>
    <row r="18" spans="1:9" ht="17.25" thickBot="1" x14ac:dyDescent="0.35">
      <c r="A18" s="130" t="s">
        <v>17</v>
      </c>
      <c r="B18" s="132" t="s">
        <v>18</v>
      </c>
      <c r="C18" s="125"/>
      <c r="D18" s="125"/>
      <c r="E18" s="125"/>
      <c r="F18" s="126"/>
      <c r="H18" s="33" t="s">
        <v>127</v>
      </c>
      <c r="I18" s="34">
        <f>I17-10000</f>
        <v>119000</v>
      </c>
    </row>
    <row r="19" spans="1:9" ht="17.25" thickBot="1" x14ac:dyDescent="0.35">
      <c r="A19" s="131"/>
      <c r="B19" s="133"/>
      <c r="C19" s="134"/>
      <c r="D19" s="134"/>
      <c r="E19" s="134"/>
      <c r="F19" s="135"/>
    </row>
    <row r="20" spans="1:9" ht="45.75" customHeight="1" x14ac:dyDescent="0.3">
      <c r="A20" s="130" t="s">
        <v>19</v>
      </c>
      <c r="B20" s="136" t="s">
        <v>172</v>
      </c>
      <c r="C20" s="144"/>
      <c r="D20" s="144"/>
      <c r="E20" s="144"/>
      <c r="F20" s="145"/>
      <c r="H20" s="151" t="s">
        <v>170</v>
      </c>
      <c r="I20" s="152"/>
    </row>
    <row r="21" spans="1:9" ht="41.25" customHeight="1" x14ac:dyDescent="0.3">
      <c r="A21" s="131"/>
      <c r="B21" s="146"/>
      <c r="C21" s="147"/>
      <c r="D21" s="147"/>
      <c r="E21" s="147"/>
      <c r="F21" s="148"/>
      <c r="H21" s="30" t="s">
        <v>133</v>
      </c>
      <c r="I21" s="31">
        <v>300000</v>
      </c>
    </row>
    <row r="22" spans="1:9" ht="24" customHeight="1" x14ac:dyDescent="0.3">
      <c r="A22" s="10" t="s">
        <v>20</v>
      </c>
      <c r="B22" s="121" t="s">
        <v>301</v>
      </c>
      <c r="C22" s="122"/>
      <c r="D22" s="122"/>
      <c r="E22" s="122"/>
      <c r="F22" s="123"/>
      <c r="H22" s="30" t="s">
        <v>87</v>
      </c>
      <c r="I22" s="32">
        <v>0</v>
      </c>
    </row>
    <row r="23" spans="1:9" x14ac:dyDescent="0.3">
      <c r="H23" s="30" t="s">
        <v>121</v>
      </c>
      <c r="I23" s="32">
        <v>8000</v>
      </c>
    </row>
    <row r="24" spans="1:9" x14ac:dyDescent="0.3">
      <c r="H24" s="30" t="s">
        <v>163</v>
      </c>
      <c r="I24" s="32">
        <f>12000*6</f>
        <v>72000</v>
      </c>
    </row>
    <row r="25" spans="1:9" x14ac:dyDescent="0.3">
      <c r="H25" s="30" t="s">
        <v>164</v>
      </c>
      <c r="I25" s="32">
        <f>10000*6</f>
        <v>60000</v>
      </c>
    </row>
    <row r="26" spans="1:9" x14ac:dyDescent="0.3">
      <c r="H26" s="30" t="s">
        <v>165</v>
      </c>
      <c r="I26" s="32">
        <f>44000+28000</f>
        <v>72000</v>
      </c>
    </row>
    <row r="27" spans="1:9" x14ac:dyDescent="0.3">
      <c r="H27" s="30" t="s">
        <v>124</v>
      </c>
      <c r="I27" s="32">
        <f>SUM(I21:I26)</f>
        <v>512000</v>
      </c>
    </row>
    <row r="28" spans="1:9" x14ac:dyDescent="0.3">
      <c r="H28" s="30" t="s">
        <v>125</v>
      </c>
      <c r="I28" s="32">
        <f>I27/6</f>
        <v>85333.333333333328</v>
      </c>
    </row>
    <row r="29" spans="1:9" x14ac:dyDescent="0.3">
      <c r="H29" s="30" t="s">
        <v>126</v>
      </c>
      <c r="I29" s="32">
        <f>I28+20000</f>
        <v>105333.33333333333</v>
      </c>
    </row>
    <row r="30" spans="1:9" ht="17.25" thickBot="1" x14ac:dyDescent="0.35">
      <c r="H30" s="33" t="s">
        <v>127</v>
      </c>
      <c r="I30" s="34">
        <f>I29-10000</f>
        <v>95333.333333333328</v>
      </c>
    </row>
  </sheetData>
  <mergeCells count="28"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H8:I8"/>
    <mergeCell ref="B9:F9"/>
    <mergeCell ref="B10:F10"/>
    <mergeCell ref="B11:F11"/>
    <mergeCell ref="B22:F22"/>
    <mergeCell ref="H20:I20"/>
    <mergeCell ref="B17:F17"/>
    <mergeCell ref="B12:F12"/>
    <mergeCell ref="A18:A19"/>
    <mergeCell ref="B18:F19"/>
    <mergeCell ref="A20:A21"/>
    <mergeCell ref="B20:F21"/>
    <mergeCell ref="A13:A14"/>
    <mergeCell ref="B13:F13"/>
    <mergeCell ref="B14:F14"/>
    <mergeCell ref="A15:A16"/>
    <mergeCell ref="B15:F15"/>
    <mergeCell ref="B16:F16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13" zoomScale="115" zoomScaleNormal="115" workbookViewId="0">
      <selection activeCell="C24" sqref="C24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90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82</v>
      </c>
      <c r="B5" s="93">
        <v>15000</v>
      </c>
      <c r="C5" s="95">
        <v>19500</v>
      </c>
      <c r="D5" s="97" t="s">
        <v>88</v>
      </c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23" t="s">
        <v>2</v>
      </c>
      <c r="B9" s="85" t="s">
        <v>81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89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24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22" t="s">
        <v>16</v>
      </c>
      <c r="B16" s="127" t="s">
        <v>90</v>
      </c>
      <c r="C16" s="128"/>
      <c r="D16" s="128"/>
      <c r="E16" s="128"/>
      <c r="F16" s="129"/>
    </row>
    <row r="17" spans="1:6" x14ac:dyDescent="0.3">
      <c r="A17" s="130" t="s">
        <v>17</v>
      </c>
      <c r="B17" s="132" t="s">
        <v>85</v>
      </c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0"/>
  <sheetViews>
    <sheetView workbookViewId="0">
      <selection activeCell="D5" sqref="D5:F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7" max="7" width="37" customWidth="1"/>
    <col min="8" max="8" width="22.625" customWidth="1"/>
    <col min="9" max="9" width="20.5" customWidth="1"/>
    <col min="10" max="10" width="24" customWidth="1"/>
    <col min="11" max="11" width="13.75" customWidth="1"/>
  </cols>
  <sheetData>
    <row r="1" spans="1:9" ht="16.5" customHeight="1" x14ac:dyDescent="0.3">
      <c r="A1" s="106" t="s">
        <v>360</v>
      </c>
      <c r="B1" s="107"/>
      <c r="C1" s="107"/>
      <c r="D1" s="107"/>
      <c r="E1" s="107"/>
      <c r="F1" s="108"/>
    </row>
    <row r="2" spans="1:9" ht="16.5" customHeight="1" x14ac:dyDescent="0.3">
      <c r="A2" s="109"/>
      <c r="B2" s="110"/>
      <c r="C2" s="110"/>
      <c r="D2" s="110"/>
      <c r="E2" s="110"/>
      <c r="F2" s="111"/>
      <c r="G2" t="s">
        <v>222</v>
      </c>
    </row>
    <row r="3" spans="1:9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9" x14ac:dyDescent="0.3">
      <c r="A4" s="112"/>
      <c r="B4" s="114"/>
      <c r="C4" s="112"/>
      <c r="D4" s="118"/>
      <c r="E4" s="119"/>
      <c r="F4" s="120"/>
    </row>
    <row r="5" spans="1:9" ht="90.75" customHeight="1" x14ac:dyDescent="0.3">
      <c r="A5" s="91" t="s">
        <v>361</v>
      </c>
      <c r="B5" s="93">
        <v>100000</v>
      </c>
      <c r="C5" s="95">
        <v>105000</v>
      </c>
      <c r="D5" s="153" t="s">
        <v>348</v>
      </c>
      <c r="E5" s="183"/>
      <c r="F5" s="184"/>
      <c r="G5" t="s">
        <v>210</v>
      </c>
    </row>
    <row r="6" spans="1:9" ht="81" customHeight="1" x14ac:dyDescent="0.3">
      <c r="A6" s="92"/>
      <c r="B6" s="94"/>
      <c r="C6" s="96"/>
      <c r="D6" s="185"/>
      <c r="E6" s="186"/>
      <c r="F6" s="187"/>
      <c r="G6" s="57" t="s">
        <v>224</v>
      </c>
    </row>
    <row r="7" spans="1:9" ht="17.25" thickBot="1" x14ac:dyDescent="0.35"/>
    <row r="8" spans="1:9" ht="17.25" thickBot="1" x14ac:dyDescent="0.35">
      <c r="A8" s="103" t="s">
        <v>7</v>
      </c>
      <c r="B8" s="104"/>
      <c r="C8" s="104"/>
      <c r="D8" s="104"/>
      <c r="E8" s="104"/>
      <c r="F8" s="105"/>
      <c r="H8" s="170" t="s">
        <v>223</v>
      </c>
      <c r="I8" s="171"/>
    </row>
    <row r="9" spans="1:9" ht="17.25" thickTop="1" x14ac:dyDescent="0.3">
      <c r="A9" s="51" t="s">
        <v>2</v>
      </c>
      <c r="B9" s="85" t="s">
        <v>360</v>
      </c>
      <c r="C9" s="86"/>
      <c r="D9" s="86"/>
      <c r="E9" s="86"/>
      <c r="F9" s="87"/>
      <c r="H9" s="30" t="s">
        <v>213</v>
      </c>
      <c r="I9" s="31">
        <v>380000</v>
      </c>
    </row>
    <row r="10" spans="1:9" x14ac:dyDescent="0.3">
      <c r="A10" s="7" t="s">
        <v>8</v>
      </c>
      <c r="B10" s="88" t="s">
        <v>351</v>
      </c>
      <c r="C10" s="89"/>
      <c r="D10" s="89"/>
      <c r="E10" s="89"/>
      <c r="F10" s="90"/>
      <c r="H10" s="30" t="s">
        <v>205</v>
      </c>
      <c r="I10" s="32">
        <v>0</v>
      </c>
    </row>
    <row r="11" spans="1:9" x14ac:dyDescent="0.3">
      <c r="A11" s="8" t="s">
        <v>9</v>
      </c>
      <c r="B11" s="88" t="s">
        <v>102</v>
      </c>
      <c r="C11" s="89"/>
      <c r="D11" s="89"/>
      <c r="E11" s="89"/>
      <c r="F11" s="90"/>
      <c r="H11" s="30" t="s">
        <v>211</v>
      </c>
      <c r="I11" s="36">
        <v>8000</v>
      </c>
    </row>
    <row r="12" spans="1:9" x14ac:dyDescent="0.3">
      <c r="A12" s="9" t="s">
        <v>10</v>
      </c>
      <c r="B12" s="88" t="s">
        <v>11</v>
      </c>
      <c r="C12" s="89"/>
      <c r="D12" s="89"/>
      <c r="E12" s="89"/>
      <c r="F12" s="90"/>
      <c r="H12" s="30" t="s">
        <v>214</v>
      </c>
      <c r="I12" s="36">
        <f>12000*4</f>
        <v>48000</v>
      </c>
    </row>
    <row r="13" spans="1:9" x14ac:dyDescent="0.3">
      <c r="A13" s="130" t="s">
        <v>12</v>
      </c>
      <c r="B13" s="142" t="s">
        <v>227</v>
      </c>
      <c r="C13" s="142"/>
      <c r="D13" s="142"/>
      <c r="E13" s="142"/>
      <c r="F13" s="142"/>
      <c r="H13" s="30" t="s">
        <v>215</v>
      </c>
      <c r="I13" s="36">
        <f>3000*4</f>
        <v>12000</v>
      </c>
    </row>
    <row r="14" spans="1:9" x14ac:dyDescent="0.3">
      <c r="A14" s="131"/>
      <c r="B14" s="133" t="s">
        <v>14</v>
      </c>
      <c r="C14" s="134"/>
      <c r="D14" s="134"/>
      <c r="E14" s="134"/>
      <c r="F14" s="135"/>
      <c r="H14" s="30" t="s">
        <v>216</v>
      </c>
      <c r="I14" s="36">
        <f>12000*4</f>
        <v>48000</v>
      </c>
    </row>
    <row r="15" spans="1:9" x14ac:dyDescent="0.3">
      <c r="A15" s="149" t="s">
        <v>212</v>
      </c>
      <c r="B15" s="132" t="s">
        <v>48</v>
      </c>
      <c r="C15" s="125"/>
      <c r="D15" s="125"/>
      <c r="E15" s="125"/>
      <c r="F15" s="126"/>
      <c r="H15" s="30" t="s">
        <v>217</v>
      </c>
      <c r="I15" s="32">
        <f>SUM(I9:I14)</f>
        <v>496000</v>
      </c>
    </row>
    <row r="16" spans="1:9" x14ac:dyDescent="0.3">
      <c r="A16" s="150"/>
      <c r="B16" s="133" t="s">
        <v>49</v>
      </c>
      <c r="C16" s="134"/>
      <c r="D16" s="134"/>
      <c r="E16" s="134"/>
      <c r="F16" s="135"/>
      <c r="H16" s="30" t="s">
        <v>218</v>
      </c>
      <c r="I16" s="32">
        <f>I15/4</f>
        <v>124000</v>
      </c>
    </row>
    <row r="17" spans="1:9" ht="63.75" customHeight="1" x14ac:dyDescent="0.3">
      <c r="A17" s="56" t="s">
        <v>16</v>
      </c>
      <c r="B17" s="180" t="s">
        <v>221</v>
      </c>
      <c r="C17" s="181"/>
      <c r="D17" s="181"/>
      <c r="E17" s="181"/>
      <c r="F17" s="182"/>
      <c r="H17" s="30" t="s">
        <v>219</v>
      </c>
      <c r="I17" s="32">
        <f>I16+20000</f>
        <v>144000</v>
      </c>
    </row>
    <row r="18" spans="1:9" ht="17.25" thickBot="1" x14ac:dyDescent="0.35">
      <c r="A18" s="130" t="s">
        <v>17</v>
      </c>
      <c r="B18" s="132" t="s">
        <v>24</v>
      </c>
      <c r="C18" s="125"/>
      <c r="D18" s="125"/>
      <c r="E18" s="125"/>
      <c r="F18" s="126"/>
      <c r="H18" s="33" t="s">
        <v>220</v>
      </c>
      <c r="I18" s="34">
        <f>I17-10000</f>
        <v>134000</v>
      </c>
    </row>
    <row r="19" spans="1:9" ht="17.25" thickBot="1" x14ac:dyDescent="0.35">
      <c r="A19" s="131"/>
      <c r="B19" s="133"/>
      <c r="C19" s="134"/>
      <c r="D19" s="134"/>
      <c r="E19" s="134"/>
      <c r="F19" s="135"/>
    </row>
    <row r="20" spans="1:9" ht="45" customHeight="1" x14ac:dyDescent="0.3">
      <c r="A20" s="130" t="s">
        <v>19</v>
      </c>
      <c r="B20" s="136" t="s">
        <v>172</v>
      </c>
      <c r="C20" s="144"/>
      <c r="D20" s="144"/>
      <c r="E20" s="144"/>
      <c r="F20" s="145"/>
      <c r="H20" s="170" t="s">
        <v>225</v>
      </c>
      <c r="I20" s="171"/>
    </row>
    <row r="21" spans="1:9" ht="44.25" customHeight="1" x14ac:dyDescent="0.3">
      <c r="A21" s="131"/>
      <c r="B21" s="146"/>
      <c r="C21" s="147"/>
      <c r="D21" s="147"/>
      <c r="E21" s="147"/>
      <c r="F21" s="148"/>
      <c r="H21" s="30" t="s">
        <v>213</v>
      </c>
      <c r="I21" s="31">
        <v>380000</v>
      </c>
    </row>
    <row r="22" spans="1:9" ht="24" customHeight="1" x14ac:dyDescent="0.3">
      <c r="A22" s="10" t="s">
        <v>20</v>
      </c>
      <c r="B22" s="121" t="s">
        <v>209</v>
      </c>
      <c r="C22" s="122"/>
      <c r="D22" s="122"/>
      <c r="E22" s="122"/>
      <c r="F22" s="123"/>
      <c r="H22" s="30" t="s">
        <v>205</v>
      </c>
      <c r="I22" s="32">
        <v>0</v>
      </c>
    </row>
    <row r="23" spans="1:9" x14ac:dyDescent="0.3">
      <c r="H23" s="30" t="s">
        <v>211</v>
      </c>
      <c r="I23" s="36">
        <v>8000</v>
      </c>
    </row>
    <row r="24" spans="1:9" x14ac:dyDescent="0.3">
      <c r="H24" s="30" t="s">
        <v>214</v>
      </c>
      <c r="I24" s="36">
        <f>12000*6</f>
        <v>72000</v>
      </c>
    </row>
    <row r="25" spans="1:9" x14ac:dyDescent="0.3">
      <c r="H25" s="30" t="s">
        <v>215</v>
      </c>
      <c r="I25" s="36">
        <f>3000*6</f>
        <v>18000</v>
      </c>
    </row>
    <row r="26" spans="1:9" x14ac:dyDescent="0.3">
      <c r="H26" s="30" t="s">
        <v>216</v>
      </c>
      <c r="I26" s="36">
        <f>12000*6</f>
        <v>72000</v>
      </c>
    </row>
    <row r="27" spans="1:9" x14ac:dyDescent="0.3">
      <c r="H27" s="30" t="s">
        <v>226</v>
      </c>
      <c r="I27" s="32">
        <f>SUM(I21:I26)</f>
        <v>550000</v>
      </c>
    </row>
    <row r="28" spans="1:9" x14ac:dyDescent="0.3">
      <c r="H28" s="30" t="s">
        <v>218</v>
      </c>
      <c r="I28" s="32">
        <f>I27/6</f>
        <v>91666.666666666672</v>
      </c>
    </row>
    <row r="29" spans="1:9" x14ac:dyDescent="0.3">
      <c r="H29" s="30" t="s">
        <v>219</v>
      </c>
      <c r="I29" s="32">
        <f>I28+20000</f>
        <v>111666.66666666667</v>
      </c>
    </row>
    <row r="30" spans="1:9" ht="17.25" thickBot="1" x14ac:dyDescent="0.35">
      <c r="H30" s="33" t="s">
        <v>220</v>
      </c>
      <c r="I30" s="34">
        <f>I29-10000</f>
        <v>101666.66666666667</v>
      </c>
    </row>
  </sheetData>
  <mergeCells count="28">
    <mergeCell ref="B10:F10"/>
    <mergeCell ref="B11:F11"/>
    <mergeCell ref="A5:A6"/>
    <mergeCell ref="B5:B6"/>
    <mergeCell ref="C5:C6"/>
    <mergeCell ref="D5:F6"/>
    <mergeCell ref="A8:F8"/>
    <mergeCell ref="A1:F2"/>
    <mergeCell ref="A3:A4"/>
    <mergeCell ref="B3:B4"/>
    <mergeCell ref="C3:C4"/>
    <mergeCell ref="D3:F4"/>
    <mergeCell ref="H8:I8"/>
    <mergeCell ref="H20:I20"/>
    <mergeCell ref="A20:A21"/>
    <mergeCell ref="B20:F21"/>
    <mergeCell ref="B22:F22"/>
    <mergeCell ref="A13:A14"/>
    <mergeCell ref="B13:F13"/>
    <mergeCell ref="B14:F14"/>
    <mergeCell ref="B15:F15"/>
    <mergeCell ref="B17:F17"/>
    <mergeCell ref="A18:A19"/>
    <mergeCell ref="B18:F19"/>
    <mergeCell ref="A15:A16"/>
    <mergeCell ref="B16:F16"/>
    <mergeCell ref="B12:F12"/>
    <mergeCell ref="B9:F9"/>
  </mergeCells>
  <phoneticPr fontId="3" type="noConversion"/>
  <pageMargins left="0.7" right="0.7" top="0.75" bottom="0.75" header="0.3" footer="0.3"/>
  <ignoredErrors>
    <ignoredError sqref="I13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"/>
  <sheetViews>
    <sheetView topLeftCell="A4" workbookViewId="0">
      <selection activeCell="D5" sqref="D5:F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  <col min="9" max="9" width="30" customWidth="1"/>
    <col min="10" max="10" width="13.75" customWidth="1"/>
  </cols>
  <sheetData>
    <row r="1" spans="1:10" ht="16.5" customHeight="1" x14ac:dyDescent="0.3">
      <c r="A1" s="106" t="s">
        <v>267</v>
      </c>
      <c r="B1" s="107"/>
      <c r="C1" s="107"/>
      <c r="D1" s="107"/>
      <c r="E1" s="107"/>
      <c r="F1" s="108"/>
    </row>
    <row r="2" spans="1:10" ht="16.5" customHeight="1" x14ac:dyDescent="0.3">
      <c r="A2" s="109"/>
      <c r="B2" s="110"/>
      <c r="C2" s="110"/>
      <c r="D2" s="110"/>
      <c r="E2" s="110"/>
      <c r="F2" s="111"/>
    </row>
    <row r="3" spans="1:10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10" x14ac:dyDescent="0.3">
      <c r="A4" s="112"/>
      <c r="B4" s="114"/>
      <c r="C4" s="112"/>
      <c r="D4" s="118"/>
      <c r="E4" s="119"/>
      <c r="F4" s="120"/>
    </row>
    <row r="5" spans="1:10" ht="158.25" customHeight="1" x14ac:dyDescent="0.3">
      <c r="A5" s="91" t="s">
        <v>268</v>
      </c>
      <c r="B5" s="93">
        <v>82500</v>
      </c>
      <c r="C5" s="95">
        <v>92500</v>
      </c>
      <c r="D5" s="153" t="s">
        <v>358</v>
      </c>
      <c r="E5" s="98"/>
      <c r="F5" s="99"/>
    </row>
    <row r="6" spans="1:10" ht="120.75" customHeight="1" thickBot="1" x14ac:dyDescent="0.35">
      <c r="A6" s="92"/>
      <c r="B6" s="94"/>
      <c r="C6" s="96"/>
      <c r="D6" s="100"/>
      <c r="E6" s="101"/>
      <c r="F6" s="102"/>
    </row>
    <row r="7" spans="1:10" x14ac:dyDescent="0.3">
      <c r="I7" s="151" t="s">
        <v>270</v>
      </c>
      <c r="J7" s="152"/>
    </row>
    <row r="8" spans="1:10" ht="17.25" thickBot="1" x14ac:dyDescent="0.35">
      <c r="A8" s="103" t="s">
        <v>7</v>
      </c>
      <c r="B8" s="104"/>
      <c r="C8" s="104"/>
      <c r="D8" s="104"/>
      <c r="E8" s="104"/>
      <c r="F8" s="105"/>
      <c r="I8" s="30" t="s">
        <v>154</v>
      </c>
      <c r="J8" s="31">
        <v>0</v>
      </c>
    </row>
    <row r="9" spans="1:10" ht="17.25" thickTop="1" x14ac:dyDescent="0.3">
      <c r="A9" s="65" t="s">
        <v>2</v>
      </c>
      <c r="B9" s="85" t="s">
        <v>269</v>
      </c>
      <c r="C9" s="86"/>
      <c r="D9" s="86"/>
      <c r="E9" s="86"/>
      <c r="F9" s="87"/>
      <c r="I9" s="30" t="s">
        <v>87</v>
      </c>
      <c r="J9" s="32">
        <v>150000</v>
      </c>
    </row>
    <row r="10" spans="1:10" x14ac:dyDescent="0.3">
      <c r="A10" s="7" t="s">
        <v>8</v>
      </c>
      <c r="B10" s="88" t="s">
        <v>351</v>
      </c>
      <c r="C10" s="89"/>
      <c r="D10" s="89"/>
      <c r="E10" s="89"/>
      <c r="F10" s="90"/>
      <c r="I10" s="30" t="s">
        <v>121</v>
      </c>
      <c r="J10" s="32">
        <v>8000</v>
      </c>
    </row>
    <row r="11" spans="1:10" x14ac:dyDescent="0.3">
      <c r="A11" s="8" t="s">
        <v>9</v>
      </c>
      <c r="B11" s="88" t="s">
        <v>102</v>
      </c>
      <c r="C11" s="89"/>
      <c r="D11" s="89"/>
      <c r="E11" s="89"/>
      <c r="F11" s="90"/>
      <c r="I11" s="30" t="s">
        <v>320</v>
      </c>
      <c r="J11" s="32"/>
    </row>
    <row r="12" spans="1:10" x14ac:dyDescent="0.3">
      <c r="A12" s="9" t="s">
        <v>10</v>
      </c>
      <c r="B12" s="88" t="s">
        <v>11</v>
      </c>
      <c r="C12" s="89"/>
      <c r="D12" s="89"/>
      <c r="E12" s="89"/>
      <c r="F12" s="90"/>
      <c r="I12" s="30" t="s">
        <v>321</v>
      </c>
      <c r="J12" s="32">
        <f>43000*4</f>
        <v>172000</v>
      </c>
    </row>
    <row r="13" spans="1:10" x14ac:dyDescent="0.3">
      <c r="A13" s="130" t="s">
        <v>12</v>
      </c>
      <c r="B13" s="142" t="s">
        <v>13</v>
      </c>
      <c r="C13" s="142"/>
      <c r="D13" s="142"/>
      <c r="E13" s="142"/>
      <c r="F13" s="142"/>
      <c r="I13" s="30" t="s">
        <v>124</v>
      </c>
      <c r="J13" s="32">
        <f>SUM(J8:J12)</f>
        <v>330000</v>
      </c>
    </row>
    <row r="14" spans="1:10" x14ac:dyDescent="0.3">
      <c r="A14" s="131"/>
      <c r="B14" s="133" t="s">
        <v>14</v>
      </c>
      <c r="C14" s="134"/>
      <c r="D14" s="134"/>
      <c r="E14" s="134"/>
      <c r="F14" s="135"/>
      <c r="I14" s="30" t="s">
        <v>125</v>
      </c>
      <c r="J14" s="32">
        <f>J13/4</f>
        <v>82500</v>
      </c>
    </row>
    <row r="15" spans="1:10" x14ac:dyDescent="0.3">
      <c r="A15" s="149" t="s">
        <v>15</v>
      </c>
      <c r="B15" s="132" t="s">
        <v>73</v>
      </c>
      <c r="C15" s="125"/>
      <c r="D15" s="125"/>
      <c r="E15" s="125"/>
      <c r="F15" s="126"/>
      <c r="I15" s="30" t="s">
        <v>126</v>
      </c>
      <c r="J15" s="32">
        <f>J14+20000</f>
        <v>102500</v>
      </c>
    </row>
    <row r="16" spans="1:10" ht="17.25" thickBot="1" x14ac:dyDescent="0.35">
      <c r="A16" s="150"/>
      <c r="B16" s="133" t="s">
        <v>74</v>
      </c>
      <c r="C16" s="134"/>
      <c r="D16" s="134"/>
      <c r="E16" s="134"/>
      <c r="F16" s="135"/>
      <c r="I16" s="33" t="s">
        <v>127</v>
      </c>
      <c r="J16" s="34">
        <f>J15-10000</f>
        <v>92500</v>
      </c>
    </row>
    <row r="17" spans="1:10" ht="63.75" customHeight="1" x14ac:dyDescent="0.3">
      <c r="A17" s="64" t="s">
        <v>16</v>
      </c>
      <c r="B17" s="127" t="s">
        <v>274</v>
      </c>
      <c r="C17" s="128"/>
      <c r="D17" s="128"/>
      <c r="E17" s="128"/>
      <c r="F17" s="129"/>
    </row>
    <row r="18" spans="1:10" ht="17.25" thickBot="1" x14ac:dyDescent="0.35">
      <c r="A18" s="130" t="s">
        <v>17</v>
      </c>
      <c r="B18" s="132" t="s">
        <v>275</v>
      </c>
      <c r="C18" s="125"/>
      <c r="D18" s="125"/>
      <c r="E18" s="125"/>
      <c r="F18" s="126"/>
    </row>
    <row r="19" spans="1:10" x14ac:dyDescent="0.3">
      <c r="A19" s="131"/>
      <c r="B19" s="133"/>
      <c r="C19" s="134"/>
      <c r="D19" s="134"/>
      <c r="E19" s="134"/>
      <c r="F19" s="135"/>
      <c r="I19" s="151" t="s">
        <v>271</v>
      </c>
      <c r="J19" s="152"/>
    </row>
    <row r="20" spans="1:10" ht="44.25" customHeight="1" x14ac:dyDescent="0.3">
      <c r="A20" s="130" t="s">
        <v>19</v>
      </c>
      <c r="B20" s="136" t="s">
        <v>172</v>
      </c>
      <c r="C20" s="144"/>
      <c r="D20" s="144"/>
      <c r="E20" s="144"/>
      <c r="F20" s="145"/>
      <c r="I20" s="30" t="s">
        <v>133</v>
      </c>
      <c r="J20" s="31"/>
    </row>
    <row r="21" spans="1:10" ht="44.25" customHeight="1" x14ac:dyDescent="0.3">
      <c r="A21" s="131"/>
      <c r="B21" s="146"/>
      <c r="C21" s="147"/>
      <c r="D21" s="147"/>
      <c r="E21" s="147"/>
      <c r="F21" s="148"/>
      <c r="I21" s="30" t="s">
        <v>87</v>
      </c>
      <c r="J21" s="32"/>
    </row>
    <row r="22" spans="1:10" ht="24" customHeight="1" x14ac:dyDescent="0.3">
      <c r="A22" s="10" t="s">
        <v>20</v>
      </c>
      <c r="B22" s="121" t="s">
        <v>22</v>
      </c>
      <c r="C22" s="122"/>
      <c r="D22" s="122"/>
      <c r="E22" s="122"/>
      <c r="F22" s="123"/>
      <c r="I22" s="30" t="s">
        <v>155</v>
      </c>
      <c r="J22" s="32"/>
    </row>
    <row r="23" spans="1:10" x14ac:dyDescent="0.3">
      <c r="I23" s="30" t="s">
        <v>131</v>
      </c>
      <c r="J23" s="32"/>
    </row>
    <row r="24" spans="1:10" x14ac:dyDescent="0.3">
      <c r="I24" s="30" t="s">
        <v>132</v>
      </c>
      <c r="J24" s="32"/>
    </row>
    <row r="25" spans="1:10" x14ac:dyDescent="0.3">
      <c r="I25" s="30" t="s">
        <v>156</v>
      </c>
      <c r="J25" s="32">
        <f>SUM(J20:J24)</f>
        <v>0</v>
      </c>
    </row>
    <row r="26" spans="1:10" x14ac:dyDescent="0.3">
      <c r="I26" s="30" t="s">
        <v>125</v>
      </c>
      <c r="J26" s="32">
        <f>J25/6</f>
        <v>0</v>
      </c>
    </row>
    <row r="27" spans="1:10" x14ac:dyDescent="0.3">
      <c r="I27" s="30" t="s">
        <v>126</v>
      </c>
      <c r="J27" s="32">
        <f>J26+20000</f>
        <v>20000</v>
      </c>
    </row>
    <row r="28" spans="1:10" ht="17.25" thickBot="1" x14ac:dyDescent="0.35">
      <c r="I28" s="33" t="s">
        <v>127</v>
      </c>
      <c r="J28" s="34">
        <f>J27-10000</f>
        <v>10000</v>
      </c>
    </row>
  </sheetData>
  <mergeCells count="28">
    <mergeCell ref="B22:F22"/>
    <mergeCell ref="B17:F17"/>
    <mergeCell ref="A18:A19"/>
    <mergeCell ref="B18:F19"/>
    <mergeCell ref="I19:J19"/>
    <mergeCell ref="A20:A21"/>
    <mergeCell ref="B20:F21"/>
    <mergeCell ref="A13:A14"/>
    <mergeCell ref="B13:F13"/>
    <mergeCell ref="B14:F14"/>
    <mergeCell ref="A15:A16"/>
    <mergeCell ref="B15:F15"/>
    <mergeCell ref="B16:F16"/>
    <mergeCell ref="I7:J7"/>
    <mergeCell ref="A8:F8"/>
    <mergeCell ref="B9:F9"/>
    <mergeCell ref="B10:F10"/>
    <mergeCell ref="B11:F11"/>
    <mergeCell ref="B12:F12"/>
    <mergeCell ref="A1:F2"/>
    <mergeCell ref="A3:A4"/>
    <mergeCell ref="B3:B4"/>
    <mergeCell ref="C3:C4"/>
    <mergeCell ref="D3:F4"/>
    <mergeCell ref="A5:A6"/>
    <mergeCell ref="B5:B6"/>
    <mergeCell ref="C5:C6"/>
    <mergeCell ref="D5:F6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Y58"/>
  <sheetViews>
    <sheetView workbookViewId="0">
      <selection activeCell="V45" sqref="V45"/>
    </sheetView>
  </sheetViews>
  <sheetFormatPr defaultRowHeight="16.5" x14ac:dyDescent="0.3"/>
  <cols>
    <col min="20" max="20" width="9" customWidth="1"/>
  </cols>
  <sheetData>
    <row r="2" spans="1:25" x14ac:dyDescent="0.3">
      <c r="A2" s="188">
        <v>1</v>
      </c>
      <c r="B2" s="189"/>
      <c r="C2" s="189"/>
      <c r="D2" s="189"/>
      <c r="E2" s="189"/>
      <c r="F2" s="188">
        <v>2</v>
      </c>
      <c r="G2" s="189"/>
      <c r="H2" s="189"/>
      <c r="I2" s="189"/>
      <c r="J2" s="189"/>
      <c r="K2" s="188">
        <v>3</v>
      </c>
      <c r="L2" s="189"/>
      <c r="M2" s="189"/>
      <c r="N2" s="189"/>
      <c r="O2" s="189"/>
      <c r="P2" s="188">
        <v>4</v>
      </c>
      <c r="Q2" s="189"/>
      <c r="R2" s="189"/>
      <c r="S2" s="189"/>
      <c r="T2" s="189"/>
      <c r="U2" s="188">
        <v>5</v>
      </c>
      <c r="V2" s="189"/>
      <c r="W2" s="189"/>
      <c r="X2" s="189"/>
      <c r="Y2" s="189"/>
    </row>
    <row r="3" spans="1:25" x14ac:dyDescent="0.3">
      <c r="A3" s="188"/>
      <c r="B3" s="189"/>
      <c r="C3" s="189"/>
      <c r="D3" s="189"/>
      <c r="E3" s="189"/>
      <c r="F3" s="188"/>
      <c r="G3" s="189"/>
      <c r="H3" s="189"/>
      <c r="I3" s="189"/>
      <c r="J3" s="189"/>
      <c r="K3" s="188"/>
      <c r="L3" s="189"/>
      <c r="M3" s="189"/>
      <c r="N3" s="189"/>
      <c r="O3" s="189"/>
      <c r="P3" s="188"/>
      <c r="Q3" s="189"/>
      <c r="R3" s="189"/>
      <c r="S3" s="189"/>
      <c r="T3" s="189"/>
      <c r="U3" s="188"/>
      <c r="V3" s="189"/>
      <c r="W3" s="189"/>
      <c r="X3" s="189"/>
      <c r="Y3" s="189"/>
    </row>
    <row r="4" spans="1:25" x14ac:dyDescent="0.3">
      <c r="A4" s="188"/>
      <c r="B4" s="189"/>
      <c r="C4" s="189"/>
      <c r="D4" s="189"/>
      <c r="E4" s="189"/>
      <c r="F4" s="188"/>
      <c r="G4" s="189"/>
      <c r="H4" s="189"/>
      <c r="I4" s="189"/>
      <c r="J4" s="189"/>
      <c r="K4" s="188"/>
      <c r="L4" s="189"/>
      <c r="M4" s="189"/>
      <c r="N4" s="189"/>
      <c r="O4" s="189"/>
      <c r="P4" s="188"/>
      <c r="Q4" s="189"/>
      <c r="R4" s="189"/>
      <c r="S4" s="189"/>
      <c r="T4" s="189"/>
      <c r="U4" s="188"/>
      <c r="V4" s="189"/>
      <c r="W4" s="189"/>
      <c r="X4" s="189"/>
      <c r="Y4" s="189"/>
    </row>
    <row r="5" spans="1:25" x14ac:dyDescent="0.3">
      <c r="A5" s="188"/>
      <c r="B5" s="189"/>
      <c r="C5" s="189"/>
      <c r="D5" s="189"/>
      <c r="E5" s="189"/>
      <c r="F5" s="188"/>
      <c r="G5" s="189"/>
      <c r="H5" s="189"/>
      <c r="I5" s="189"/>
      <c r="J5" s="189"/>
      <c r="K5" s="188"/>
      <c r="L5" s="189"/>
      <c r="M5" s="189"/>
      <c r="N5" s="189"/>
      <c r="O5" s="189"/>
      <c r="P5" s="188"/>
      <c r="Q5" s="189"/>
      <c r="R5" s="189"/>
      <c r="S5" s="189"/>
      <c r="T5" s="189"/>
      <c r="U5" s="188"/>
      <c r="V5" s="189"/>
      <c r="W5" s="189"/>
      <c r="X5" s="189"/>
      <c r="Y5" s="189"/>
    </row>
    <row r="6" spans="1:25" x14ac:dyDescent="0.3">
      <c r="A6" s="188"/>
      <c r="B6" s="189"/>
      <c r="C6" s="189"/>
      <c r="D6" s="189"/>
      <c r="E6" s="189"/>
      <c r="F6" s="188"/>
      <c r="G6" s="189"/>
      <c r="H6" s="189"/>
      <c r="I6" s="189"/>
      <c r="J6" s="189"/>
      <c r="K6" s="188"/>
      <c r="L6" s="189"/>
      <c r="M6" s="189"/>
      <c r="N6" s="189"/>
      <c r="O6" s="189"/>
      <c r="P6" s="188"/>
      <c r="Q6" s="189"/>
      <c r="R6" s="189"/>
      <c r="S6" s="189"/>
      <c r="T6" s="189"/>
      <c r="U6" s="188"/>
      <c r="V6" s="189"/>
      <c r="W6" s="189"/>
      <c r="X6" s="189"/>
      <c r="Y6" s="189"/>
    </row>
    <row r="7" spans="1:25" x14ac:dyDescent="0.3">
      <c r="A7" s="188"/>
      <c r="B7" s="189"/>
      <c r="C7" s="189"/>
      <c r="D7" s="189"/>
      <c r="E7" s="189"/>
      <c r="F7" s="188"/>
      <c r="G7" s="189"/>
      <c r="H7" s="189"/>
      <c r="I7" s="189"/>
      <c r="J7" s="189"/>
      <c r="K7" s="188"/>
      <c r="L7" s="189"/>
      <c r="M7" s="189"/>
      <c r="N7" s="189"/>
      <c r="O7" s="189"/>
      <c r="P7" s="188"/>
      <c r="Q7" s="189"/>
      <c r="R7" s="189"/>
      <c r="S7" s="189"/>
      <c r="T7" s="189"/>
      <c r="U7" s="188"/>
      <c r="V7" s="189"/>
      <c r="W7" s="189"/>
      <c r="X7" s="189"/>
      <c r="Y7" s="189"/>
    </row>
    <row r="8" spans="1:25" x14ac:dyDescent="0.3">
      <c r="A8" s="188"/>
      <c r="B8" s="189"/>
      <c r="C8" s="189"/>
      <c r="D8" s="189"/>
      <c r="E8" s="189"/>
      <c r="F8" s="188"/>
      <c r="G8" s="189"/>
      <c r="H8" s="189"/>
      <c r="I8" s="189"/>
      <c r="J8" s="189"/>
      <c r="K8" s="188"/>
      <c r="L8" s="189"/>
      <c r="M8" s="189"/>
      <c r="N8" s="189"/>
      <c r="O8" s="189"/>
      <c r="P8" s="188"/>
      <c r="Q8" s="189"/>
      <c r="R8" s="189"/>
      <c r="S8" s="189"/>
      <c r="T8" s="189"/>
      <c r="U8" s="188"/>
      <c r="V8" s="189"/>
      <c r="W8" s="189"/>
      <c r="X8" s="189"/>
      <c r="Y8" s="189"/>
    </row>
    <row r="9" spans="1:25" x14ac:dyDescent="0.3">
      <c r="A9" s="188"/>
      <c r="B9" s="189"/>
      <c r="C9" s="189"/>
      <c r="D9" s="189"/>
      <c r="E9" s="189"/>
      <c r="F9" s="188"/>
      <c r="G9" s="189"/>
      <c r="H9" s="189"/>
      <c r="I9" s="189"/>
      <c r="J9" s="189"/>
      <c r="K9" s="188"/>
      <c r="L9" s="189"/>
      <c r="M9" s="189"/>
      <c r="N9" s="189"/>
      <c r="O9" s="189"/>
      <c r="P9" s="188"/>
      <c r="Q9" s="189"/>
      <c r="R9" s="189"/>
      <c r="S9" s="189"/>
      <c r="T9" s="189"/>
      <c r="U9" s="188"/>
      <c r="V9" s="189"/>
      <c r="W9" s="189"/>
      <c r="X9" s="189"/>
      <c r="Y9" s="189"/>
    </row>
    <row r="10" spans="1:25" x14ac:dyDescent="0.3">
      <c r="A10" s="188"/>
      <c r="B10" s="189"/>
      <c r="C10" s="189"/>
      <c r="D10" s="189"/>
      <c r="E10" s="189"/>
      <c r="F10" s="188"/>
      <c r="G10" s="189"/>
      <c r="H10" s="189"/>
      <c r="I10" s="189"/>
      <c r="J10" s="189"/>
      <c r="K10" s="188"/>
      <c r="L10" s="189"/>
      <c r="M10" s="189"/>
      <c r="N10" s="189"/>
      <c r="O10" s="189"/>
      <c r="P10" s="188"/>
      <c r="Q10" s="189"/>
      <c r="R10" s="189"/>
      <c r="S10" s="189"/>
      <c r="T10" s="189"/>
      <c r="U10" s="188"/>
      <c r="V10" s="189"/>
      <c r="W10" s="189"/>
      <c r="X10" s="189"/>
      <c r="Y10" s="189"/>
    </row>
    <row r="11" spans="1:25" x14ac:dyDescent="0.3">
      <c r="A11" s="188"/>
      <c r="B11" s="189"/>
      <c r="C11" s="189"/>
      <c r="D11" s="189"/>
      <c r="E11" s="189"/>
      <c r="F11" s="188"/>
      <c r="G11" s="189"/>
      <c r="H11" s="189"/>
      <c r="I11" s="189"/>
      <c r="J11" s="189"/>
      <c r="K11" s="188"/>
      <c r="L11" s="189"/>
      <c r="M11" s="189"/>
      <c r="N11" s="189"/>
      <c r="O11" s="189"/>
      <c r="P11" s="188"/>
      <c r="Q11" s="189"/>
      <c r="R11" s="189"/>
      <c r="S11" s="189"/>
      <c r="T11" s="189"/>
      <c r="U11" s="188"/>
      <c r="V11" s="189"/>
      <c r="W11" s="189"/>
      <c r="X11" s="189"/>
      <c r="Y11" s="189"/>
    </row>
    <row r="12" spans="1:25" x14ac:dyDescent="0.3">
      <c r="A12" s="188"/>
      <c r="B12" s="189"/>
      <c r="C12" s="189"/>
      <c r="D12" s="189"/>
      <c r="E12" s="189"/>
      <c r="F12" s="188"/>
      <c r="G12" s="189"/>
      <c r="H12" s="189"/>
      <c r="I12" s="189"/>
      <c r="J12" s="189"/>
      <c r="K12" s="188"/>
      <c r="L12" s="189"/>
      <c r="M12" s="189"/>
      <c r="N12" s="189"/>
      <c r="O12" s="189"/>
      <c r="P12" s="188"/>
      <c r="Q12" s="189"/>
      <c r="R12" s="189"/>
      <c r="S12" s="189"/>
      <c r="T12" s="189"/>
      <c r="U12" s="188"/>
      <c r="V12" s="189"/>
      <c r="W12" s="189"/>
      <c r="X12" s="189"/>
      <c r="Y12" s="189"/>
    </row>
    <row r="13" spans="1:25" x14ac:dyDescent="0.3">
      <c r="A13" s="188"/>
      <c r="B13" s="189"/>
      <c r="C13" s="189"/>
      <c r="D13" s="189"/>
      <c r="E13" s="189"/>
      <c r="F13" s="188"/>
      <c r="G13" s="189"/>
      <c r="H13" s="189"/>
      <c r="I13" s="189"/>
      <c r="J13" s="189"/>
      <c r="K13" s="188"/>
      <c r="L13" s="189"/>
      <c r="M13" s="189"/>
      <c r="N13" s="189"/>
      <c r="O13" s="189"/>
      <c r="P13" s="188"/>
      <c r="Q13" s="189"/>
      <c r="R13" s="189"/>
      <c r="S13" s="189"/>
      <c r="T13" s="189"/>
      <c r="U13" s="188"/>
      <c r="V13" s="189"/>
      <c r="W13" s="189"/>
      <c r="X13" s="189"/>
      <c r="Y13" s="189"/>
    </row>
    <row r="14" spans="1:25" x14ac:dyDescent="0.3">
      <c r="A14" s="188"/>
      <c r="B14" s="189"/>
      <c r="C14" s="189"/>
      <c r="D14" s="189"/>
      <c r="E14" s="189"/>
      <c r="F14" s="188"/>
      <c r="G14" s="189"/>
      <c r="H14" s="189"/>
      <c r="I14" s="189"/>
      <c r="J14" s="189"/>
      <c r="K14" s="188"/>
      <c r="L14" s="189"/>
      <c r="M14" s="189"/>
      <c r="N14" s="189"/>
      <c r="O14" s="189"/>
      <c r="P14" s="188"/>
      <c r="Q14" s="189"/>
      <c r="R14" s="189"/>
      <c r="S14" s="189"/>
      <c r="T14" s="189"/>
      <c r="U14" s="188"/>
      <c r="V14" s="189"/>
      <c r="W14" s="189"/>
      <c r="X14" s="189"/>
      <c r="Y14" s="189"/>
    </row>
    <row r="15" spans="1:25" x14ac:dyDescent="0.3">
      <c r="A15" s="188"/>
      <c r="B15" s="189"/>
      <c r="C15" s="189"/>
      <c r="D15" s="189"/>
      <c r="E15" s="189"/>
      <c r="F15" s="188"/>
      <c r="G15" s="189"/>
      <c r="H15" s="189"/>
      <c r="I15" s="189"/>
      <c r="J15" s="189"/>
      <c r="K15" s="188"/>
      <c r="L15" s="189"/>
      <c r="M15" s="189"/>
      <c r="N15" s="189"/>
      <c r="O15" s="189"/>
      <c r="P15" s="188"/>
      <c r="Q15" s="189"/>
      <c r="R15" s="189"/>
      <c r="S15" s="189"/>
      <c r="T15" s="189"/>
      <c r="U15" s="188"/>
      <c r="V15" s="189"/>
      <c r="W15" s="189"/>
      <c r="X15" s="189"/>
      <c r="Y15" s="189"/>
    </row>
    <row r="16" spans="1:25" x14ac:dyDescent="0.3">
      <c r="A16" s="188"/>
      <c r="B16" s="189"/>
      <c r="C16" s="189"/>
      <c r="D16" s="189"/>
      <c r="E16" s="189"/>
      <c r="F16" s="188"/>
      <c r="G16" s="189"/>
      <c r="H16" s="189"/>
      <c r="I16" s="189"/>
      <c r="J16" s="189"/>
      <c r="K16" s="188"/>
      <c r="L16" s="189"/>
      <c r="M16" s="189"/>
      <c r="N16" s="189"/>
      <c r="O16" s="189"/>
      <c r="P16" s="188"/>
      <c r="Q16" s="189"/>
      <c r="R16" s="189"/>
      <c r="S16" s="189"/>
      <c r="T16" s="189"/>
      <c r="U16" s="188"/>
      <c r="V16" s="189"/>
      <c r="W16" s="189"/>
      <c r="X16" s="189"/>
      <c r="Y16" s="189"/>
    </row>
    <row r="17" spans="1:25" x14ac:dyDescent="0.3">
      <c r="A17" s="188"/>
      <c r="B17" s="189"/>
      <c r="C17" s="189"/>
      <c r="D17" s="189"/>
      <c r="E17" s="189"/>
      <c r="F17" s="188"/>
      <c r="G17" s="189"/>
      <c r="H17" s="189"/>
      <c r="I17" s="189"/>
      <c r="J17" s="189"/>
      <c r="K17" s="188"/>
      <c r="L17" s="189"/>
      <c r="M17" s="189"/>
      <c r="N17" s="189"/>
      <c r="O17" s="189"/>
      <c r="P17" s="188"/>
      <c r="Q17" s="189"/>
      <c r="R17" s="189"/>
      <c r="S17" s="189"/>
      <c r="T17" s="189"/>
      <c r="U17" s="188"/>
      <c r="V17" s="189"/>
      <c r="W17" s="189"/>
      <c r="X17" s="189"/>
      <c r="Y17" s="189"/>
    </row>
    <row r="18" spans="1:25" x14ac:dyDescent="0.3">
      <c r="A18" s="188"/>
      <c r="B18" s="189"/>
      <c r="C18" s="189"/>
      <c r="D18" s="189"/>
      <c r="E18" s="189"/>
      <c r="F18" s="188"/>
      <c r="G18" s="189"/>
      <c r="H18" s="189"/>
      <c r="I18" s="189"/>
      <c r="J18" s="189"/>
      <c r="K18" s="188"/>
      <c r="L18" s="189"/>
      <c r="M18" s="189"/>
      <c r="N18" s="189"/>
      <c r="O18" s="189"/>
      <c r="P18" s="188"/>
      <c r="Q18" s="189"/>
      <c r="R18" s="189"/>
      <c r="S18" s="189"/>
      <c r="T18" s="189"/>
      <c r="U18" s="188"/>
      <c r="V18" s="189"/>
      <c r="W18" s="189"/>
      <c r="X18" s="189"/>
      <c r="Y18" s="189"/>
    </row>
    <row r="19" spans="1:2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3">
      <c r="A21" s="188">
        <v>6</v>
      </c>
      <c r="B21" s="189"/>
      <c r="C21" s="189"/>
      <c r="D21" s="189"/>
      <c r="E21" s="189"/>
      <c r="F21" s="188">
        <v>7</v>
      </c>
      <c r="G21" s="189"/>
      <c r="H21" s="189"/>
      <c r="I21" s="189"/>
      <c r="J21" s="189"/>
      <c r="K21" s="188">
        <v>8</v>
      </c>
      <c r="L21" s="189"/>
      <c r="M21" s="189"/>
      <c r="N21" s="189"/>
      <c r="O21" s="189"/>
      <c r="P21" s="188">
        <v>9</v>
      </c>
      <c r="Q21" s="189"/>
      <c r="R21" s="189"/>
      <c r="S21" s="189"/>
      <c r="T21" s="189"/>
      <c r="U21" s="188">
        <v>10</v>
      </c>
      <c r="V21" s="189"/>
      <c r="W21" s="189"/>
      <c r="X21" s="189"/>
      <c r="Y21" s="189"/>
    </row>
    <row r="22" spans="1:25" x14ac:dyDescent="0.3">
      <c r="A22" s="188"/>
      <c r="B22" s="189"/>
      <c r="C22" s="189"/>
      <c r="D22" s="189"/>
      <c r="E22" s="189"/>
      <c r="F22" s="188"/>
      <c r="G22" s="189"/>
      <c r="H22" s="189"/>
      <c r="I22" s="189"/>
      <c r="J22" s="189"/>
      <c r="K22" s="188"/>
      <c r="L22" s="189"/>
      <c r="M22" s="189"/>
      <c r="N22" s="189"/>
      <c r="O22" s="189"/>
      <c r="P22" s="188"/>
      <c r="Q22" s="189"/>
      <c r="R22" s="189"/>
      <c r="S22" s="189"/>
      <c r="T22" s="189"/>
      <c r="U22" s="188"/>
      <c r="V22" s="189"/>
      <c r="W22" s="189"/>
      <c r="X22" s="189"/>
      <c r="Y22" s="189"/>
    </row>
    <row r="23" spans="1:25" x14ac:dyDescent="0.3">
      <c r="A23" s="188"/>
      <c r="B23" s="189"/>
      <c r="C23" s="189"/>
      <c r="D23" s="189"/>
      <c r="E23" s="189"/>
      <c r="F23" s="188"/>
      <c r="G23" s="189"/>
      <c r="H23" s="189"/>
      <c r="I23" s="189"/>
      <c r="J23" s="189"/>
      <c r="K23" s="188"/>
      <c r="L23" s="189"/>
      <c r="M23" s="189"/>
      <c r="N23" s="189"/>
      <c r="O23" s="189"/>
      <c r="P23" s="188"/>
      <c r="Q23" s="189"/>
      <c r="R23" s="189"/>
      <c r="S23" s="189"/>
      <c r="T23" s="189"/>
      <c r="U23" s="188"/>
      <c r="V23" s="189"/>
      <c r="W23" s="189"/>
      <c r="X23" s="189"/>
      <c r="Y23" s="189"/>
    </row>
    <row r="24" spans="1:25" x14ac:dyDescent="0.3">
      <c r="A24" s="188"/>
      <c r="B24" s="189"/>
      <c r="C24" s="189"/>
      <c r="D24" s="189"/>
      <c r="E24" s="189"/>
      <c r="F24" s="188"/>
      <c r="G24" s="189"/>
      <c r="H24" s="189"/>
      <c r="I24" s="189"/>
      <c r="J24" s="189"/>
      <c r="K24" s="188"/>
      <c r="L24" s="189"/>
      <c r="M24" s="189"/>
      <c r="N24" s="189"/>
      <c r="O24" s="189"/>
      <c r="P24" s="188"/>
      <c r="Q24" s="189"/>
      <c r="R24" s="189"/>
      <c r="S24" s="189"/>
      <c r="T24" s="189"/>
      <c r="U24" s="188"/>
      <c r="V24" s="189"/>
      <c r="W24" s="189"/>
      <c r="X24" s="189"/>
      <c r="Y24" s="189"/>
    </row>
    <row r="25" spans="1:25" x14ac:dyDescent="0.3">
      <c r="A25" s="188"/>
      <c r="B25" s="189"/>
      <c r="C25" s="189"/>
      <c r="D25" s="189"/>
      <c r="E25" s="189"/>
      <c r="F25" s="188"/>
      <c r="G25" s="189"/>
      <c r="H25" s="189"/>
      <c r="I25" s="189"/>
      <c r="J25" s="189"/>
      <c r="K25" s="188"/>
      <c r="L25" s="189"/>
      <c r="M25" s="189"/>
      <c r="N25" s="189"/>
      <c r="O25" s="189"/>
      <c r="P25" s="188"/>
      <c r="Q25" s="189"/>
      <c r="R25" s="189"/>
      <c r="S25" s="189"/>
      <c r="T25" s="189"/>
      <c r="U25" s="188"/>
      <c r="V25" s="189"/>
      <c r="W25" s="189"/>
      <c r="X25" s="189"/>
      <c r="Y25" s="189"/>
    </row>
    <row r="26" spans="1:25" x14ac:dyDescent="0.3">
      <c r="A26" s="188"/>
      <c r="B26" s="189"/>
      <c r="C26" s="189"/>
      <c r="D26" s="189"/>
      <c r="E26" s="189"/>
      <c r="F26" s="188"/>
      <c r="G26" s="189"/>
      <c r="H26" s="189"/>
      <c r="I26" s="189"/>
      <c r="J26" s="189"/>
      <c r="K26" s="188"/>
      <c r="L26" s="189"/>
      <c r="M26" s="189"/>
      <c r="N26" s="189"/>
      <c r="O26" s="189"/>
      <c r="P26" s="188"/>
      <c r="Q26" s="189"/>
      <c r="R26" s="189"/>
      <c r="S26" s="189"/>
      <c r="T26" s="189"/>
      <c r="U26" s="188"/>
      <c r="V26" s="189"/>
      <c r="W26" s="189"/>
      <c r="X26" s="189"/>
      <c r="Y26" s="189"/>
    </row>
    <row r="27" spans="1:25" x14ac:dyDescent="0.3">
      <c r="A27" s="188"/>
      <c r="B27" s="189"/>
      <c r="C27" s="189"/>
      <c r="D27" s="189"/>
      <c r="E27" s="189"/>
      <c r="F27" s="188"/>
      <c r="G27" s="189"/>
      <c r="H27" s="189"/>
      <c r="I27" s="189"/>
      <c r="J27" s="189"/>
      <c r="K27" s="188"/>
      <c r="L27" s="189"/>
      <c r="M27" s="189"/>
      <c r="N27" s="189"/>
      <c r="O27" s="189"/>
      <c r="P27" s="188"/>
      <c r="Q27" s="189"/>
      <c r="R27" s="189"/>
      <c r="S27" s="189"/>
      <c r="T27" s="189"/>
      <c r="U27" s="188"/>
      <c r="V27" s="189"/>
      <c r="W27" s="189"/>
      <c r="X27" s="189"/>
      <c r="Y27" s="189"/>
    </row>
    <row r="28" spans="1:25" x14ac:dyDescent="0.3">
      <c r="A28" s="188"/>
      <c r="B28" s="189"/>
      <c r="C28" s="189"/>
      <c r="D28" s="189"/>
      <c r="E28" s="189"/>
      <c r="F28" s="188"/>
      <c r="G28" s="189"/>
      <c r="H28" s="189"/>
      <c r="I28" s="189"/>
      <c r="J28" s="189"/>
      <c r="K28" s="188"/>
      <c r="L28" s="189"/>
      <c r="M28" s="189"/>
      <c r="N28" s="189"/>
      <c r="O28" s="189"/>
      <c r="P28" s="188"/>
      <c r="Q28" s="189"/>
      <c r="R28" s="189"/>
      <c r="S28" s="189"/>
      <c r="T28" s="189"/>
      <c r="U28" s="188"/>
      <c r="V28" s="189"/>
      <c r="W28" s="189"/>
      <c r="X28" s="189"/>
      <c r="Y28" s="189"/>
    </row>
    <row r="29" spans="1:25" x14ac:dyDescent="0.3">
      <c r="A29" s="188"/>
      <c r="B29" s="189"/>
      <c r="C29" s="189"/>
      <c r="D29" s="189"/>
      <c r="E29" s="189"/>
      <c r="F29" s="188"/>
      <c r="G29" s="189"/>
      <c r="H29" s="189"/>
      <c r="I29" s="189"/>
      <c r="J29" s="189"/>
      <c r="K29" s="188"/>
      <c r="L29" s="189"/>
      <c r="M29" s="189"/>
      <c r="N29" s="189"/>
      <c r="O29" s="189"/>
      <c r="P29" s="188"/>
      <c r="Q29" s="189"/>
      <c r="R29" s="189"/>
      <c r="S29" s="189"/>
      <c r="T29" s="189"/>
      <c r="U29" s="188"/>
      <c r="V29" s="189"/>
      <c r="W29" s="189"/>
      <c r="X29" s="189"/>
      <c r="Y29" s="189"/>
    </row>
    <row r="30" spans="1:25" x14ac:dyDescent="0.3">
      <c r="A30" s="188"/>
      <c r="B30" s="189"/>
      <c r="C30" s="189"/>
      <c r="D30" s="189"/>
      <c r="E30" s="189"/>
      <c r="F30" s="188"/>
      <c r="G30" s="189"/>
      <c r="H30" s="189"/>
      <c r="I30" s="189"/>
      <c r="J30" s="189"/>
      <c r="K30" s="188"/>
      <c r="L30" s="189"/>
      <c r="M30" s="189"/>
      <c r="N30" s="189"/>
      <c r="O30" s="189"/>
      <c r="P30" s="188"/>
      <c r="Q30" s="189"/>
      <c r="R30" s="189"/>
      <c r="S30" s="189"/>
      <c r="T30" s="189"/>
      <c r="U30" s="188"/>
      <c r="V30" s="189"/>
      <c r="W30" s="189"/>
      <c r="X30" s="189"/>
      <c r="Y30" s="189"/>
    </row>
    <row r="31" spans="1:25" x14ac:dyDescent="0.3">
      <c r="A31" s="188"/>
      <c r="B31" s="189"/>
      <c r="C31" s="189"/>
      <c r="D31" s="189"/>
      <c r="E31" s="189"/>
      <c r="F31" s="188"/>
      <c r="G31" s="189"/>
      <c r="H31" s="189"/>
      <c r="I31" s="189"/>
      <c r="J31" s="189"/>
      <c r="K31" s="188"/>
      <c r="L31" s="189"/>
      <c r="M31" s="189"/>
      <c r="N31" s="189"/>
      <c r="O31" s="189"/>
      <c r="P31" s="188"/>
      <c r="Q31" s="189"/>
      <c r="R31" s="189"/>
      <c r="S31" s="189"/>
      <c r="T31" s="189"/>
      <c r="U31" s="188"/>
      <c r="V31" s="189"/>
      <c r="W31" s="189"/>
      <c r="X31" s="189"/>
      <c r="Y31" s="189"/>
    </row>
    <row r="32" spans="1:25" x14ac:dyDescent="0.3">
      <c r="A32" s="188"/>
      <c r="B32" s="189"/>
      <c r="C32" s="189"/>
      <c r="D32" s="189"/>
      <c r="E32" s="189"/>
      <c r="F32" s="188"/>
      <c r="G32" s="189"/>
      <c r="H32" s="189"/>
      <c r="I32" s="189"/>
      <c r="J32" s="189"/>
      <c r="K32" s="188"/>
      <c r="L32" s="189"/>
      <c r="M32" s="189"/>
      <c r="N32" s="189"/>
      <c r="O32" s="189"/>
      <c r="P32" s="188"/>
      <c r="Q32" s="189"/>
      <c r="R32" s="189"/>
      <c r="S32" s="189"/>
      <c r="T32" s="189"/>
      <c r="U32" s="188"/>
      <c r="V32" s="189"/>
      <c r="W32" s="189"/>
      <c r="X32" s="189"/>
      <c r="Y32" s="189"/>
    </row>
    <row r="33" spans="1:25" x14ac:dyDescent="0.3">
      <c r="A33" s="188"/>
      <c r="B33" s="189"/>
      <c r="C33" s="189"/>
      <c r="D33" s="189"/>
      <c r="E33" s="189"/>
      <c r="F33" s="188"/>
      <c r="G33" s="189"/>
      <c r="H33" s="189"/>
      <c r="I33" s="189"/>
      <c r="J33" s="189"/>
      <c r="K33" s="188"/>
      <c r="L33" s="189"/>
      <c r="M33" s="189"/>
      <c r="N33" s="189"/>
      <c r="O33" s="189"/>
      <c r="P33" s="188"/>
      <c r="Q33" s="189"/>
      <c r="R33" s="189"/>
      <c r="S33" s="189"/>
      <c r="T33" s="189"/>
      <c r="U33" s="188"/>
      <c r="V33" s="189"/>
      <c r="W33" s="189"/>
      <c r="X33" s="189"/>
      <c r="Y33" s="189"/>
    </row>
    <row r="34" spans="1:25" x14ac:dyDescent="0.3">
      <c r="A34" s="188"/>
      <c r="B34" s="189"/>
      <c r="C34" s="189"/>
      <c r="D34" s="189"/>
      <c r="E34" s="189"/>
      <c r="F34" s="188"/>
      <c r="G34" s="189"/>
      <c r="H34" s="189"/>
      <c r="I34" s="189"/>
      <c r="J34" s="189"/>
      <c r="K34" s="188"/>
      <c r="L34" s="189"/>
      <c r="M34" s="189"/>
      <c r="N34" s="189"/>
      <c r="O34" s="189"/>
      <c r="P34" s="188"/>
      <c r="Q34" s="189"/>
      <c r="R34" s="189"/>
      <c r="S34" s="189"/>
      <c r="T34" s="189"/>
      <c r="U34" s="188"/>
      <c r="V34" s="189"/>
      <c r="W34" s="189"/>
      <c r="X34" s="189"/>
      <c r="Y34" s="189"/>
    </row>
    <row r="35" spans="1:25" x14ac:dyDescent="0.3">
      <c r="A35" s="188"/>
      <c r="B35" s="189"/>
      <c r="C35" s="189"/>
      <c r="D35" s="189"/>
      <c r="E35" s="189"/>
      <c r="F35" s="188"/>
      <c r="G35" s="189"/>
      <c r="H35" s="189"/>
      <c r="I35" s="189"/>
      <c r="J35" s="189"/>
      <c r="K35" s="188"/>
      <c r="L35" s="189"/>
      <c r="M35" s="189"/>
      <c r="N35" s="189"/>
      <c r="O35" s="189"/>
      <c r="P35" s="188"/>
      <c r="Q35" s="189"/>
      <c r="R35" s="189"/>
      <c r="S35" s="189"/>
      <c r="T35" s="189"/>
      <c r="U35" s="188"/>
      <c r="V35" s="189"/>
      <c r="W35" s="189"/>
      <c r="X35" s="189"/>
      <c r="Y35" s="189"/>
    </row>
    <row r="36" spans="1:25" x14ac:dyDescent="0.3">
      <c r="A36" s="188"/>
      <c r="B36" s="189"/>
      <c r="C36" s="189"/>
      <c r="D36" s="189"/>
      <c r="E36" s="189"/>
      <c r="F36" s="188"/>
      <c r="G36" s="189"/>
      <c r="H36" s="189"/>
      <c r="I36" s="189"/>
      <c r="J36" s="189"/>
      <c r="K36" s="188"/>
      <c r="L36" s="189"/>
      <c r="M36" s="189"/>
      <c r="N36" s="189"/>
      <c r="O36" s="189"/>
      <c r="P36" s="188"/>
      <c r="Q36" s="189"/>
      <c r="R36" s="189"/>
      <c r="S36" s="189"/>
      <c r="T36" s="189"/>
      <c r="U36" s="188"/>
      <c r="V36" s="189"/>
      <c r="W36" s="189"/>
      <c r="X36" s="189"/>
      <c r="Y36" s="189"/>
    </row>
    <row r="37" spans="1:25" x14ac:dyDescent="0.3">
      <c r="A37" s="188"/>
      <c r="B37" s="189"/>
      <c r="C37" s="189"/>
      <c r="D37" s="189"/>
      <c r="E37" s="189"/>
      <c r="F37" s="188"/>
      <c r="G37" s="189"/>
      <c r="H37" s="189"/>
      <c r="I37" s="189"/>
      <c r="J37" s="189"/>
      <c r="K37" s="188"/>
      <c r="L37" s="189"/>
      <c r="M37" s="189"/>
      <c r="N37" s="189"/>
      <c r="O37" s="189"/>
      <c r="P37" s="188"/>
      <c r="Q37" s="189"/>
      <c r="R37" s="189"/>
      <c r="S37" s="189"/>
      <c r="T37" s="189"/>
      <c r="U37" s="188"/>
      <c r="V37" s="189"/>
      <c r="W37" s="189"/>
      <c r="X37" s="189"/>
      <c r="Y37" s="189"/>
    </row>
    <row r="38" spans="1:25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3">
      <c r="A40" s="188"/>
      <c r="B40" s="189"/>
      <c r="C40" s="189"/>
      <c r="D40" s="189"/>
      <c r="E40" s="189"/>
      <c r="F40" s="188"/>
      <c r="G40" s="189"/>
      <c r="H40" s="189"/>
      <c r="I40" s="189"/>
      <c r="J40" s="189"/>
      <c r="K40" s="188">
        <v>11</v>
      </c>
      <c r="L40" s="189"/>
      <c r="M40" s="189"/>
      <c r="N40" s="189"/>
      <c r="O40" s="189"/>
      <c r="P40" s="188">
        <v>12</v>
      </c>
      <c r="Q40" s="189"/>
      <c r="R40" s="189"/>
      <c r="S40" s="189"/>
      <c r="T40" s="189"/>
      <c r="U40" s="26"/>
      <c r="V40" s="26"/>
      <c r="W40" s="26"/>
      <c r="X40" s="26"/>
      <c r="Y40" s="26"/>
    </row>
    <row r="41" spans="1:25" x14ac:dyDescent="0.3">
      <c r="A41" s="188"/>
      <c r="B41" s="189"/>
      <c r="C41" s="189"/>
      <c r="D41" s="189"/>
      <c r="E41" s="189"/>
      <c r="F41" s="188"/>
      <c r="G41" s="189"/>
      <c r="H41" s="189"/>
      <c r="I41" s="189"/>
      <c r="J41" s="189"/>
      <c r="K41" s="188"/>
      <c r="L41" s="189"/>
      <c r="M41" s="189"/>
      <c r="N41" s="189"/>
      <c r="O41" s="189"/>
      <c r="P41" s="188"/>
      <c r="Q41" s="189"/>
      <c r="R41" s="189"/>
      <c r="S41" s="189"/>
      <c r="T41" s="189"/>
      <c r="U41" s="26"/>
      <c r="V41" s="26"/>
      <c r="W41" s="26"/>
      <c r="X41" s="26"/>
      <c r="Y41" s="26"/>
    </row>
    <row r="42" spans="1:25" x14ac:dyDescent="0.3">
      <c r="A42" s="188"/>
      <c r="B42" s="189"/>
      <c r="C42" s="189"/>
      <c r="D42" s="189"/>
      <c r="E42" s="189"/>
      <c r="F42" s="188"/>
      <c r="G42" s="189"/>
      <c r="H42" s="189"/>
      <c r="I42" s="189"/>
      <c r="J42" s="189"/>
      <c r="K42" s="188"/>
      <c r="L42" s="189"/>
      <c r="M42" s="189"/>
      <c r="N42" s="189"/>
      <c r="O42" s="189"/>
      <c r="P42" s="188"/>
      <c r="Q42" s="189"/>
      <c r="R42" s="189"/>
      <c r="S42" s="189"/>
      <c r="T42" s="189"/>
      <c r="U42" s="26"/>
      <c r="V42" s="26"/>
      <c r="W42" s="26"/>
      <c r="X42" s="26"/>
      <c r="Y42" s="26"/>
    </row>
    <row r="43" spans="1:25" x14ac:dyDescent="0.3">
      <c r="A43" s="188"/>
      <c r="B43" s="189"/>
      <c r="C43" s="189"/>
      <c r="D43" s="189"/>
      <c r="E43" s="189"/>
      <c r="F43" s="188"/>
      <c r="G43" s="189"/>
      <c r="H43" s="189"/>
      <c r="I43" s="189"/>
      <c r="J43" s="189"/>
      <c r="K43" s="188"/>
      <c r="L43" s="189"/>
      <c r="M43" s="189"/>
      <c r="N43" s="189"/>
      <c r="O43" s="189"/>
      <c r="P43" s="188"/>
      <c r="Q43" s="189"/>
      <c r="R43" s="189"/>
      <c r="S43" s="189"/>
      <c r="T43" s="189"/>
      <c r="U43" s="26"/>
      <c r="V43" s="26"/>
      <c r="W43" s="26"/>
      <c r="X43" s="26"/>
      <c r="Y43" s="26"/>
    </row>
    <row r="44" spans="1:25" x14ac:dyDescent="0.3">
      <c r="A44" s="188"/>
      <c r="B44" s="189"/>
      <c r="C44" s="189"/>
      <c r="D44" s="189"/>
      <c r="E44" s="189"/>
      <c r="F44" s="188"/>
      <c r="G44" s="189"/>
      <c r="H44" s="189"/>
      <c r="I44" s="189"/>
      <c r="J44" s="189"/>
      <c r="K44" s="188"/>
      <c r="L44" s="189"/>
      <c r="M44" s="189"/>
      <c r="N44" s="189"/>
      <c r="O44" s="189"/>
      <c r="P44" s="188"/>
      <c r="Q44" s="189"/>
      <c r="R44" s="189"/>
      <c r="S44" s="189"/>
      <c r="T44" s="189"/>
      <c r="U44" s="26"/>
      <c r="V44" s="26"/>
      <c r="W44" s="26"/>
      <c r="X44" s="26"/>
      <c r="Y44" s="26"/>
    </row>
    <row r="45" spans="1:25" x14ac:dyDescent="0.3">
      <c r="A45" s="188"/>
      <c r="B45" s="189"/>
      <c r="C45" s="189"/>
      <c r="D45" s="189"/>
      <c r="E45" s="189"/>
      <c r="F45" s="188"/>
      <c r="G45" s="189"/>
      <c r="H45" s="189"/>
      <c r="I45" s="189"/>
      <c r="J45" s="189"/>
      <c r="K45" s="188"/>
      <c r="L45" s="189"/>
      <c r="M45" s="189"/>
      <c r="N45" s="189"/>
      <c r="O45" s="189"/>
      <c r="P45" s="188"/>
      <c r="Q45" s="189"/>
      <c r="R45" s="189"/>
      <c r="S45" s="189"/>
      <c r="T45" s="189"/>
      <c r="U45" s="26"/>
      <c r="V45" s="26"/>
      <c r="W45" s="26"/>
      <c r="X45" s="26"/>
      <c r="Y45" s="26"/>
    </row>
    <row r="46" spans="1:25" x14ac:dyDescent="0.3">
      <c r="A46" s="188"/>
      <c r="B46" s="189"/>
      <c r="C46" s="189"/>
      <c r="D46" s="189"/>
      <c r="E46" s="189"/>
      <c r="F46" s="188"/>
      <c r="G46" s="189"/>
      <c r="H46" s="189"/>
      <c r="I46" s="189"/>
      <c r="J46" s="189"/>
      <c r="K46" s="188"/>
      <c r="L46" s="189"/>
      <c r="M46" s="189"/>
      <c r="N46" s="189"/>
      <c r="O46" s="189"/>
      <c r="P46" s="188"/>
      <c r="Q46" s="189"/>
      <c r="R46" s="189"/>
      <c r="S46" s="189"/>
      <c r="T46" s="189"/>
      <c r="U46" s="26"/>
      <c r="V46" s="26"/>
      <c r="W46" s="26"/>
      <c r="X46" s="26"/>
      <c r="Y46" s="26"/>
    </row>
    <row r="47" spans="1:25" x14ac:dyDescent="0.3">
      <c r="A47" s="188"/>
      <c r="B47" s="189"/>
      <c r="C47" s="189"/>
      <c r="D47" s="189"/>
      <c r="E47" s="189"/>
      <c r="F47" s="188"/>
      <c r="G47" s="189"/>
      <c r="H47" s="189"/>
      <c r="I47" s="189"/>
      <c r="J47" s="189"/>
      <c r="K47" s="188"/>
      <c r="L47" s="189"/>
      <c r="M47" s="189"/>
      <c r="N47" s="189"/>
      <c r="O47" s="189"/>
      <c r="P47" s="188"/>
      <c r="Q47" s="189"/>
      <c r="R47" s="189"/>
      <c r="S47" s="189"/>
      <c r="T47" s="189"/>
      <c r="U47" s="26"/>
      <c r="V47" s="26"/>
      <c r="W47" s="26"/>
      <c r="X47" s="26"/>
      <c r="Y47" s="26"/>
    </row>
    <row r="48" spans="1:25" x14ac:dyDescent="0.3">
      <c r="A48" s="188"/>
      <c r="B48" s="189"/>
      <c r="C48" s="189"/>
      <c r="D48" s="189"/>
      <c r="E48" s="189"/>
      <c r="F48" s="188"/>
      <c r="G48" s="189"/>
      <c r="H48" s="189"/>
      <c r="I48" s="189"/>
      <c r="J48" s="189"/>
      <c r="K48" s="188"/>
      <c r="L48" s="189"/>
      <c r="M48" s="189"/>
      <c r="N48" s="189"/>
      <c r="O48" s="189"/>
      <c r="P48" s="188"/>
      <c r="Q48" s="189"/>
      <c r="R48" s="189"/>
      <c r="S48" s="189"/>
      <c r="T48" s="189"/>
      <c r="U48" s="26"/>
      <c r="V48" s="26"/>
      <c r="W48" s="26"/>
      <c r="X48" s="26"/>
      <c r="Y48" s="26"/>
    </row>
    <row r="49" spans="1:25" x14ac:dyDescent="0.3">
      <c r="A49" s="188"/>
      <c r="B49" s="189"/>
      <c r="C49" s="189"/>
      <c r="D49" s="189"/>
      <c r="E49" s="189"/>
      <c r="F49" s="188"/>
      <c r="G49" s="189"/>
      <c r="H49" s="189"/>
      <c r="I49" s="189"/>
      <c r="J49" s="189"/>
      <c r="K49" s="188"/>
      <c r="L49" s="189"/>
      <c r="M49" s="189"/>
      <c r="N49" s="189"/>
      <c r="O49" s="189"/>
      <c r="P49" s="188"/>
      <c r="Q49" s="189"/>
      <c r="R49" s="189"/>
      <c r="S49" s="189"/>
      <c r="T49" s="189"/>
      <c r="U49" s="26"/>
      <c r="V49" s="26"/>
      <c r="W49" s="26"/>
      <c r="X49" s="26"/>
      <c r="Y49" s="26"/>
    </row>
    <row r="50" spans="1:25" x14ac:dyDescent="0.3">
      <c r="A50" s="188"/>
      <c r="B50" s="189"/>
      <c r="C50" s="189"/>
      <c r="D50" s="189"/>
      <c r="E50" s="189"/>
      <c r="F50" s="188"/>
      <c r="G50" s="189"/>
      <c r="H50" s="189"/>
      <c r="I50" s="189"/>
      <c r="J50" s="189"/>
      <c r="K50" s="188"/>
      <c r="L50" s="189"/>
      <c r="M50" s="189"/>
      <c r="N50" s="189"/>
      <c r="O50" s="189"/>
      <c r="P50" s="188"/>
      <c r="Q50" s="189"/>
      <c r="R50" s="189"/>
      <c r="S50" s="189"/>
      <c r="T50" s="189"/>
      <c r="U50" s="26"/>
      <c r="V50" s="26"/>
      <c r="W50" s="26"/>
      <c r="X50" s="26"/>
      <c r="Y50" s="26"/>
    </row>
    <row r="51" spans="1:25" x14ac:dyDescent="0.3">
      <c r="A51" s="188"/>
      <c r="B51" s="189"/>
      <c r="C51" s="189"/>
      <c r="D51" s="189"/>
      <c r="E51" s="189"/>
      <c r="F51" s="188"/>
      <c r="G51" s="189"/>
      <c r="H51" s="189"/>
      <c r="I51" s="189"/>
      <c r="J51" s="189"/>
      <c r="K51" s="188"/>
      <c r="L51" s="189"/>
      <c r="M51" s="189"/>
      <c r="N51" s="189"/>
      <c r="O51" s="189"/>
      <c r="P51" s="188"/>
      <c r="Q51" s="189"/>
      <c r="R51" s="189"/>
      <c r="S51" s="189"/>
      <c r="T51" s="189"/>
      <c r="U51" s="26"/>
      <c r="V51" s="26"/>
      <c r="W51" s="26"/>
      <c r="X51" s="26"/>
      <c r="Y51" s="26"/>
    </row>
    <row r="52" spans="1:25" x14ac:dyDescent="0.3">
      <c r="A52" s="188"/>
      <c r="B52" s="189"/>
      <c r="C52" s="189"/>
      <c r="D52" s="189"/>
      <c r="E52" s="189"/>
      <c r="F52" s="188"/>
      <c r="G52" s="189"/>
      <c r="H52" s="189"/>
      <c r="I52" s="189"/>
      <c r="J52" s="189"/>
      <c r="K52" s="188"/>
      <c r="L52" s="189"/>
      <c r="M52" s="189"/>
      <c r="N52" s="189"/>
      <c r="O52" s="189"/>
      <c r="P52" s="188"/>
      <c r="Q52" s="189"/>
      <c r="R52" s="189"/>
      <c r="S52" s="189"/>
      <c r="T52" s="189"/>
      <c r="U52" s="26"/>
      <c r="V52" s="26"/>
      <c r="W52" s="26"/>
      <c r="X52" s="26"/>
      <c r="Y52" s="26"/>
    </row>
    <row r="53" spans="1:25" x14ac:dyDescent="0.3">
      <c r="A53" s="188"/>
      <c r="B53" s="189"/>
      <c r="C53" s="189"/>
      <c r="D53" s="189"/>
      <c r="E53" s="189"/>
      <c r="F53" s="188"/>
      <c r="G53" s="189"/>
      <c r="H53" s="189"/>
      <c r="I53" s="189"/>
      <c r="J53" s="189"/>
      <c r="K53" s="188"/>
      <c r="L53" s="189"/>
      <c r="M53" s="189"/>
      <c r="N53" s="189"/>
      <c r="O53" s="189"/>
      <c r="P53" s="188"/>
      <c r="Q53" s="189"/>
      <c r="R53" s="189"/>
      <c r="S53" s="189"/>
      <c r="T53" s="189"/>
      <c r="U53" s="26"/>
      <c r="V53" s="26"/>
      <c r="W53" s="26"/>
      <c r="X53" s="26"/>
      <c r="Y53" s="26"/>
    </row>
    <row r="54" spans="1:25" x14ac:dyDescent="0.3">
      <c r="A54" s="188"/>
      <c r="B54" s="189"/>
      <c r="C54" s="189"/>
      <c r="D54" s="189"/>
      <c r="E54" s="189"/>
      <c r="F54" s="188"/>
      <c r="G54" s="189"/>
      <c r="H54" s="189"/>
      <c r="I54" s="189"/>
      <c r="J54" s="189"/>
      <c r="K54" s="188"/>
      <c r="L54" s="189"/>
      <c r="M54" s="189"/>
      <c r="N54" s="189"/>
      <c r="O54" s="189"/>
      <c r="P54" s="188"/>
      <c r="Q54" s="189"/>
      <c r="R54" s="189"/>
      <c r="S54" s="189"/>
      <c r="T54" s="189"/>
      <c r="U54" s="26"/>
      <c r="V54" s="26"/>
      <c r="W54" s="26"/>
      <c r="X54" s="26"/>
      <c r="Y54" s="26"/>
    </row>
    <row r="55" spans="1:25" x14ac:dyDescent="0.3">
      <c r="A55" s="188"/>
      <c r="B55" s="189"/>
      <c r="C55" s="189"/>
      <c r="D55" s="189"/>
      <c r="E55" s="189"/>
      <c r="F55" s="188"/>
      <c r="G55" s="189"/>
      <c r="H55" s="189"/>
      <c r="I55" s="189"/>
      <c r="J55" s="189"/>
      <c r="K55" s="188"/>
      <c r="L55" s="189"/>
      <c r="M55" s="189"/>
      <c r="N55" s="189"/>
      <c r="O55" s="189"/>
      <c r="P55" s="188"/>
      <c r="Q55" s="189"/>
      <c r="R55" s="189"/>
      <c r="S55" s="189"/>
      <c r="T55" s="189"/>
      <c r="U55" s="26"/>
      <c r="V55" s="26"/>
      <c r="W55" s="26"/>
      <c r="X55" s="26"/>
      <c r="Y55" s="26"/>
    </row>
    <row r="56" spans="1:25" x14ac:dyDescent="0.3">
      <c r="A56" s="188"/>
      <c r="B56" s="189"/>
      <c r="C56" s="189"/>
      <c r="D56" s="189"/>
      <c r="E56" s="189"/>
      <c r="F56" s="188"/>
      <c r="G56" s="189"/>
      <c r="H56" s="189"/>
      <c r="I56" s="189"/>
      <c r="J56" s="189"/>
      <c r="K56" s="188"/>
      <c r="L56" s="189"/>
      <c r="M56" s="189"/>
      <c r="N56" s="189"/>
      <c r="O56" s="189"/>
      <c r="P56" s="188"/>
      <c r="Q56" s="189"/>
      <c r="R56" s="189"/>
      <c r="S56" s="189"/>
      <c r="T56" s="189"/>
      <c r="U56" s="26"/>
      <c r="V56" s="26"/>
      <c r="W56" s="26"/>
      <c r="X56" s="26"/>
      <c r="Y56" s="26"/>
    </row>
    <row r="57" spans="1:25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25"/>
      <c r="W57" s="25"/>
      <c r="X57" s="25"/>
      <c r="Y57" s="25"/>
    </row>
    <row r="58" spans="1:25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25"/>
      <c r="W58" s="25"/>
      <c r="X58" s="25"/>
      <c r="Y58" s="25"/>
    </row>
  </sheetData>
  <mergeCells count="28">
    <mergeCell ref="A40:A56"/>
    <mergeCell ref="B40:E56"/>
    <mergeCell ref="F40:F56"/>
    <mergeCell ref="G40:J56"/>
    <mergeCell ref="K40:K56"/>
    <mergeCell ref="A2:A18"/>
    <mergeCell ref="B2:E18"/>
    <mergeCell ref="F2:F18"/>
    <mergeCell ref="G2:J18"/>
    <mergeCell ref="K2:K18"/>
    <mergeCell ref="A21:A37"/>
    <mergeCell ref="B21:E37"/>
    <mergeCell ref="F21:F37"/>
    <mergeCell ref="G21:J37"/>
    <mergeCell ref="K21:K37"/>
    <mergeCell ref="P40:P56"/>
    <mergeCell ref="Q40:T56"/>
    <mergeCell ref="V21:Y37"/>
    <mergeCell ref="L40:O56"/>
    <mergeCell ref="V2:Y18"/>
    <mergeCell ref="L21:O37"/>
    <mergeCell ref="L2:O18"/>
    <mergeCell ref="P21:P37"/>
    <mergeCell ref="Q21:T37"/>
    <mergeCell ref="U21:U37"/>
    <mergeCell ref="P2:P18"/>
    <mergeCell ref="Q2:T18"/>
    <mergeCell ref="U2:U18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topLeftCell="A7"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7.375" customWidth="1"/>
  </cols>
  <sheetData>
    <row r="1" spans="1:6" ht="16.5" customHeight="1" x14ac:dyDescent="0.3">
      <c r="A1" s="106" t="s">
        <v>86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117" customHeight="1" x14ac:dyDescent="0.3">
      <c r="A5" s="91" t="s">
        <v>107</v>
      </c>
      <c r="B5" s="93">
        <v>20000</v>
      </c>
      <c r="C5" s="95">
        <v>25000</v>
      </c>
      <c r="D5" s="97" t="s">
        <v>116</v>
      </c>
      <c r="E5" s="98"/>
      <c r="F5" s="99"/>
    </row>
    <row r="6" spans="1:6" ht="82.5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23" t="s">
        <v>2</v>
      </c>
      <c r="B9" s="85" t="s">
        <v>86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13</v>
      </c>
      <c r="C13" s="142"/>
      <c r="D13" s="142"/>
      <c r="E13" s="142"/>
      <c r="F13" s="142"/>
    </row>
    <row r="14" spans="1:6" x14ac:dyDescent="0.3">
      <c r="A14" s="131"/>
      <c r="B14" s="133" t="s">
        <v>14</v>
      </c>
      <c r="C14" s="134"/>
      <c r="D14" s="134"/>
      <c r="E14" s="134"/>
      <c r="F14" s="135"/>
    </row>
    <row r="15" spans="1:6" x14ac:dyDescent="0.3">
      <c r="A15" s="149" t="s">
        <v>15</v>
      </c>
      <c r="B15" s="132" t="s">
        <v>115</v>
      </c>
      <c r="C15" s="125"/>
      <c r="D15" s="125"/>
      <c r="E15" s="125"/>
      <c r="F15" s="126"/>
    </row>
    <row r="16" spans="1:6" x14ac:dyDescent="0.3">
      <c r="A16" s="150"/>
      <c r="B16" s="133"/>
      <c r="C16" s="134"/>
      <c r="D16" s="134"/>
      <c r="E16" s="134"/>
      <c r="F16" s="135"/>
    </row>
    <row r="17" spans="1:6" ht="63.75" customHeight="1" x14ac:dyDescent="0.3">
      <c r="A17" s="22" t="s">
        <v>16</v>
      </c>
      <c r="B17" s="127" t="s">
        <v>91</v>
      </c>
      <c r="C17" s="128"/>
      <c r="D17" s="128"/>
      <c r="E17" s="128"/>
      <c r="F17" s="129"/>
    </row>
    <row r="18" spans="1:6" x14ac:dyDescent="0.3">
      <c r="A18" s="130" t="s">
        <v>17</v>
      </c>
      <c r="B18" s="132" t="s">
        <v>87</v>
      </c>
      <c r="C18" s="125"/>
      <c r="D18" s="125"/>
      <c r="E18" s="125"/>
      <c r="F18" s="126"/>
    </row>
    <row r="19" spans="1:6" x14ac:dyDescent="0.3">
      <c r="A19" s="131"/>
      <c r="B19" s="133"/>
      <c r="C19" s="134"/>
      <c r="D19" s="134"/>
      <c r="E19" s="134"/>
      <c r="F19" s="135"/>
    </row>
    <row r="20" spans="1:6" ht="24.75" customHeight="1" x14ac:dyDescent="0.3">
      <c r="A20" s="130" t="s">
        <v>19</v>
      </c>
      <c r="B20" s="143" t="s">
        <v>173</v>
      </c>
      <c r="C20" s="144"/>
      <c r="D20" s="144"/>
      <c r="E20" s="144"/>
      <c r="F20" s="145"/>
    </row>
    <row r="21" spans="1:6" ht="24" customHeight="1" x14ac:dyDescent="0.3">
      <c r="A21" s="131"/>
      <c r="B21" s="146"/>
      <c r="C21" s="147"/>
      <c r="D21" s="147"/>
      <c r="E21" s="147"/>
      <c r="F21" s="148"/>
    </row>
    <row r="22" spans="1:6" ht="24" customHeight="1" x14ac:dyDescent="0.3">
      <c r="A22" s="10" t="s">
        <v>20</v>
      </c>
      <c r="B22" s="121"/>
      <c r="C22" s="122"/>
      <c r="D22" s="122"/>
      <c r="E22" s="122"/>
      <c r="F22" s="123"/>
    </row>
  </sheetData>
  <mergeCells count="26">
    <mergeCell ref="B12:F12"/>
    <mergeCell ref="A20:A21"/>
    <mergeCell ref="B20:F21"/>
    <mergeCell ref="B22:F22"/>
    <mergeCell ref="A15:A16"/>
    <mergeCell ref="B15:F15"/>
    <mergeCell ref="B16:F16"/>
    <mergeCell ref="B17:F17"/>
    <mergeCell ref="A18:A19"/>
    <mergeCell ref="B18:F19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zoomScale="115" zoomScaleNormal="115" workbookViewId="0">
      <selection activeCell="B21" sqref="B21:F21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192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350</v>
      </c>
      <c r="B5" s="93">
        <v>28000</v>
      </c>
      <c r="C5" s="95">
        <v>38000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192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192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4" zoomScale="115" zoomScaleNormal="115" workbookViewId="0">
      <selection activeCell="B21" sqref="B21:F21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192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350</v>
      </c>
      <c r="B5" s="93">
        <v>28000</v>
      </c>
      <c r="C5" s="95">
        <v>38000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192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192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4" zoomScale="115" zoomScaleNormal="115" workbookViewId="0">
      <selection activeCell="B17" sqref="B17:F18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342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352</v>
      </c>
      <c r="B5" s="93">
        <v>40000</v>
      </c>
      <c r="C5" s="95">
        <v>50000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342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342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zoomScale="115" zoomScaleNormal="115" workbookViewId="0">
      <selection activeCell="B16" sqref="B16:F1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344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353</v>
      </c>
      <c r="B5" s="93">
        <v>40000</v>
      </c>
      <c r="C5" s="95">
        <v>50000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344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344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topLeftCell="A10" zoomScale="115" zoomScaleNormal="115" workbookViewId="0">
      <selection activeCell="D5" sqref="D5:F6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354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355</v>
      </c>
      <c r="B5" s="93">
        <v>40000</v>
      </c>
      <c r="C5" s="95">
        <v>50000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354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354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"/>
  <sheetViews>
    <sheetView topLeftCell="A16" zoomScale="115" zoomScaleNormal="115" workbookViewId="0">
      <selection activeCell="B10" sqref="B10:F10"/>
    </sheetView>
  </sheetViews>
  <sheetFormatPr defaultRowHeight="16.5" x14ac:dyDescent="0.3"/>
  <cols>
    <col min="1" max="1" width="35.5" customWidth="1"/>
    <col min="2" max="2" width="13.875" customWidth="1"/>
    <col min="3" max="3" width="13.75" customWidth="1"/>
    <col min="4" max="5" width="20.875" customWidth="1"/>
    <col min="6" max="6" width="14.375" customWidth="1"/>
    <col min="9" max="10" width="9" customWidth="1"/>
  </cols>
  <sheetData>
    <row r="1" spans="1:6" ht="16.5" customHeight="1" x14ac:dyDescent="0.3">
      <c r="A1" s="106" t="s">
        <v>343</v>
      </c>
      <c r="B1" s="107"/>
      <c r="C1" s="107"/>
      <c r="D1" s="107"/>
      <c r="E1" s="107"/>
      <c r="F1" s="108"/>
    </row>
    <row r="2" spans="1:6" ht="16.5" customHeight="1" x14ac:dyDescent="0.3">
      <c r="A2" s="109"/>
      <c r="B2" s="110"/>
      <c r="C2" s="110"/>
      <c r="D2" s="110"/>
      <c r="E2" s="110"/>
      <c r="F2" s="111"/>
    </row>
    <row r="3" spans="1:6" x14ac:dyDescent="0.3">
      <c r="A3" s="112" t="s">
        <v>2</v>
      </c>
      <c r="B3" s="113" t="s">
        <v>4</v>
      </c>
      <c r="C3" s="112" t="s">
        <v>5</v>
      </c>
      <c r="D3" s="115" t="s">
        <v>6</v>
      </c>
      <c r="E3" s="116"/>
      <c r="F3" s="117"/>
    </row>
    <row r="4" spans="1:6" x14ac:dyDescent="0.3">
      <c r="A4" s="112"/>
      <c r="B4" s="114"/>
      <c r="C4" s="112"/>
      <c r="D4" s="118"/>
      <c r="E4" s="119"/>
      <c r="F4" s="120"/>
    </row>
    <row r="5" spans="1:6" ht="71.25" customHeight="1" x14ac:dyDescent="0.3">
      <c r="A5" s="91" t="s">
        <v>356</v>
      </c>
      <c r="B5" s="93">
        <v>40000</v>
      </c>
      <c r="C5" s="95">
        <v>50000</v>
      </c>
      <c r="D5" s="97"/>
      <c r="E5" s="98"/>
      <c r="F5" s="99"/>
    </row>
    <row r="6" spans="1:6" ht="66" customHeight="1" x14ac:dyDescent="0.3">
      <c r="A6" s="92"/>
      <c r="B6" s="94"/>
      <c r="C6" s="96"/>
      <c r="D6" s="100"/>
      <c r="E6" s="101"/>
      <c r="F6" s="102"/>
    </row>
    <row r="8" spans="1:6" ht="17.25" thickBot="1" x14ac:dyDescent="0.35">
      <c r="A8" s="103" t="s">
        <v>7</v>
      </c>
      <c r="B8" s="104"/>
      <c r="C8" s="104"/>
      <c r="D8" s="104"/>
      <c r="E8" s="104"/>
      <c r="F8" s="105"/>
    </row>
    <row r="9" spans="1:6" ht="17.25" thickTop="1" x14ac:dyDescent="0.3">
      <c r="A9" s="76" t="s">
        <v>2</v>
      </c>
      <c r="B9" s="85" t="s">
        <v>343</v>
      </c>
      <c r="C9" s="86"/>
      <c r="D9" s="86"/>
      <c r="E9" s="86"/>
      <c r="F9" s="87"/>
    </row>
    <row r="10" spans="1:6" x14ac:dyDescent="0.3">
      <c r="A10" s="7" t="s">
        <v>8</v>
      </c>
      <c r="B10" s="88" t="s">
        <v>351</v>
      </c>
      <c r="C10" s="89"/>
      <c r="D10" s="89"/>
      <c r="E10" s="89"/>
      <c r="F10" s="90"/>
    </row>
    <row r="11" spans="1:6" x14ac:dyDescent="0.3">
      <c r="A11" s="8" t="s">
        <v>9</v>
      </c>
      <c r="B11" s="88" t="s">
        <v>102</v>
      </c>
      <c r="C11" s="89"/>
      <c r="D11" s="89"/>
      <c r="E11" s="89"/>
      <c r="F11" s="90"/>
    </row>
    <row r="12" spans="1:6" x14ac:dyDescent="0.3">
      <c r="A12" s="9" t="s">
        <v>10</v>
      </c>
      <c r="B12" s="88" t="s">
        <v>11</v>
      </c>
      <c r="C12" s="89"/>
      <c r="D12" s="89"/>
      <c r="E12" s="89"/>
      <c r="F12" s="90"/>
    </row>
    <row r="13" spans="1:6" x14ac:dyDescent="0.3">
      <c r="A13" s="130" t="s">
        <v>12</v>
      </c>
      <c r="B13" s="142" t="s">
        <v>84</v>
      </c>
      <c r="C13" s="142"/>
      <c r="D13" s="142"/>
      <c r="E13" s="142"/>
      <c r="F13" s="142"/>
    </row>
    <row r="14" spans="1:6" x14ac:dyDescent="0.3">
      <c r="A14" s="131"/>
      <c r="B14" s="133" t="s">
        <v>83</v>
      </c>
      <c r="C14" s="134"/>
      <c r="D14" s="134"/>
      <c r="E14" s="134"/>
      <c r="F14" s="135"/>
    </row>
    <row r="15" spans="1:6" x14ac:dyDescent="0.3">
      <c r="A15" s="77" t="s">
        <v>15</v>
      </c>
      <c r="B15" s="124"/>
      <c r="C15" s="125"/>
      <c r="D15" s="125"/>
      <c r="E15" s="125"/>
      <c r="F15" s="126"/>
    </row>
    <row r="16" spans="1:6" ht="63.75" customHeight="1" x14ac:dyDescent="0.3">
      <c r="A16" s="75" t="s">
        <v>16</v>
      </c>
      <c r="B16" s="127" t="s">
        <v>343</v>
      </c>
      <c r="C16" s="128"/>
      <c r="D16" s="128"/>
      <c r="E16" s="128"/>
      <c r="F16" s="129"/>
    </row>
    <row r="17" spans="1:6" x14ac:dyDescent="0.3">
      <c r="A17" s="130" t="s">
        <v>17</v>
      </c>
      <c r="B17" s="132"/>
      <c r="C17" s="125"/>
      <c r="D17" s="125"/>
      <c r="E17" s="125"/>
      <c r="F17" s="126"/>
    </row>
    <row r="18" spans="1:6" x14ac:dyDescent="0.3">
      <c r="A18" s="131"/>
      <c r="B18" s="133"/>
      <c r="C18" s="134"/>
      <c r="D18" s="134"/>
      <c r="E18" s="134"/>
      <c r="F18" s="135"/>
    </row>
    <row r="19" spans="1:6" ht="27.75" customHeight="1" x14ac:dyDescent="0.3">
      <c r="A19" s="130" t="s">
        <v>19</v>
      </c>
      <c r="B19" s="136" t="s">
        <v>174</v>
      </c>
      <c r="C19" s="137"/>
      <c r="D19" s="137"/>
      <c r="E19" s="137"/>
      <c r="F19" s="138"/>
    </row>
    <row r="20" spans="1:6" ht="21.75" customHeight="1" x14ac:dyDescent="0.3">
      <c r="A20" s="131"/>
      <c r="B20" s="139"/>
      <c r="C20" s="140"/>
      <c r="D20" s="140"/>
      <c r="E20" s="140"/>
      <c r="F20" s="141"/>
    </row>
    <row r="21" spans="1:6" ht="24" customHeight="1" x14ac:dyDescent="0.3">
      <c r="A21" s="10" t="s">
        <v>20</v>
      </c>
      <c r="B21" s="121"/>
      <c r="C21" s="122"/>
      <c r="D21" s="122"/>
      <c r="E21" s="122"/>
      <c r="F21" s="123"/>
    </row>
  </sheetData>
  <mergeCells count="24">
    <mergeCell ref="B12:F12"/>
    <mergeCell ref="B21:F21"/>
    <mergeCell ref="B15:F15"/>
    <mergeCell ref="B16:F16"/>
    <mergeCell ref="A17:A18"/>
    <mergeCell ref="B17:F18"/>
    <mergeCell ref="A19:A20"/>
    <mergeCell ref="B19:F20"/>
    <mergeCell ref="A13:A14"/>
    <mergeCell ref="B13:F13"/>
    <mergeCell ref="B14:F14"/>
    <mergeCell ref="A1:F2"/>
    <mergeCell ref="A3:A4"/>
    <mergeCell ref="B3:B4"/>
    <mergeCell ref="C3:C4"/>
    <mergeCell ref="D3:F4"/>
    <mergeCell ref="B9:F9"/>
    <mergeCell ref="B10:F10"/>
    <mergeCell ref="B11:F11"/>
    <mergeCell ref="A5:A6"/>
    <mergeCell ref="B5:B6"/>
    <mergeCell ref="C5:C6"/>
    <mergeCell ref="D5:F6"/>
    <mergeCell ref="A8:F8"/>
  </mergeCells>
  <phoneticPr fontId="3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 지정된 범위</vt:lpstr>
      </vt:variant>
      <vt:variant>
        <vt:i4>1</vt:i4>
      </vt:variant>
    </vt:vector>
  </HeadingPairs>
  <TitlesOfParts>
    <vt:vector size="23" baseType="lpstr">
      <vt:lpstr>리스트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스케줄(1~12)</vt:lpstr>
      <vt:lpstr>리스트!Print_Area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MYCOM</cp:lastModifiedBy>
  <cp:lastPrinted>2020-12-17T00:04:39Z</cp:lastPrinted>
  <dcterms:created xsi:type="dcterms:W3CDTF">2020-07-14T01:09:18Z</dcterms:created>
  <dcterms:modified xsi:type="dcterms:W3CDTF">2020-12-29T09:13:38Z</dcterms:modified>
</cp:coreProperties>
</file>