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travel\공유문서\■파트장_제이미(Jamie)\2024_버스정산서\2024.02\"/>
    </mc:Choice>
  </mc:AlternateContent>
  <bookViews>
    <workbookView xWindow="0" yWindow="0" windowWidth="28800" windowHeight="1150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Q45" i="2" l="1"/>
  <c r="P45" i="2"/>
  <c r="P44" i="2"/>
  <c r="Q44" i="2" s="1"/>
  <c r="P43" i="2"/>
  <c r="Q43" i="2" s="1"/>
  <c r="P42" i="2"/>
  <c r="Q42" i="2" s="1"/>
  <c r="P41" i="2"/>
  <c r="Q41" i="2" s="1"/>
  <c r="P40" i="2"/>
  <c r="Q40" i="2" s="1"/>
  <c r="Q39" i="2"/>
  <c r="P39" i="2"/>
  <c r="P38" i="2"/>
  <c r="Q38" i="2" s="1"/>
  <c r="P37" i="2"/>
  <c r="Q37" i="2" s="1"/>
  <c r="P36" i="2"/>
  <c r="Q36" i="2" s="1"/>
  <c r="P35" i="2"/>
  <c r="Q35" i="2" s="1"/>
  <c r="P34" i="2"/>
  <c r="Q34" i="2" s="1"/>
  <c r="Q33" i="2"/>
  <c r="P33" i="2"/>
  <c r="P32" i="2"/>
  <c r="Q32" i="2" s="1"/>
  <c r="P31" i="2"/>
  <c r="Q31" i="2" s="1"/>
  <c r="P30" i="2"/>
  <c r="Q30" i="2" s="1"/>
  <c r="P29" i="2"/>
  <c r="Q29" i="2" s="1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Q21" i="2" s="1"/>
  <c r="P20" i="2"/>
  <c r="Q20" i="2" s="1"/>
  <c r="P19" i="2"/>
  <c r="Q19" i="2" s="1"/>
  <c r="P18" i="2"/>
  <c r="Q18" i="2" s="1"/>
  <c r="P17" i="2"/>
  <c r="Q17" i="2" s="1"/>
  <c r="P16" i="2"/>
  <c r="Q16" i="2" s="1"/>
  <c r="P15" i="2"/>
  <c r="Q15" i="2" s="1"/>
  <c r="P14" i="2"/>
  <c r="Q14" i="2" s="1"/>
  <c r="P13" i="2"/>
  <c r="Q13" i="2" s="1"/>
  <c r="P12" i="2"/>
  <c r="Q12" i="2" s="1"/>
  <c r="P11" i="2"/>
  <c r="Q11" i="2" s="1"/>
  <c r="P10" i="2"/>
  <c r="Q10" i="2" s="1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P3" i="2"/>
  <c r="Q3" i="2" s="1"/>
  <c r="P2" i="2"/>
  <c r="Q2" i="2" s="1"/>
  <c r="O45" i="2" l="1"/>
  <c r="E44" i="2"/>
  <c r="E43" i="2"/>
  <c r="E42" i="2"/>
  <c r="E41" i="2"/>
  <c r="E40" i="2"/>
  <c r="E37" i="2"/>
  <c r="E36" i="2"/>
  <c r="E35" i="2"/>
  <c r="E33" i="2"/>
  <c r="E31" i="2"/>
  <c r="E30" i="2"/>
  <c r="E28" i="2"/>
  <c r="E25" i="2"/>
  <c r="E24" i="2"/>
  <c r="E21" i="2"/>
  <c r="E20" i="2"/>
  <c r="E17" i="2"/>
  <c r="E16" i="2"/>
  <c r="E15" i="2"/>
  <c r="E14" i="2"/>
  <c r="E12" i="2"/>
  <c r="E11" i="2"/>
  <c r="E9" i="2"/>
  <c r="E8" i="2"/>
  <c r="E7" i="2"/>
</calcChain>
</file>

<file path=xl/sharedStrings.xml><?xml version="1.0" encoding="utf-8"?>
<sst xmlns="http://schemas.openxmlformats.org/spreadsheetml/2006/main" count="380" uniqueCount="237">
  <si>
    <t>No.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</si>
  <si>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</si>
  <si>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</si>
  <si>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</si>
  <si>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</si>
  <si>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</si>
  <si>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</si>
  <si>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</si>
  <si>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</si>
  <si>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</si>
  <si>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</si>
  <si>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</si>
  <si>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</si>
  <si>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</si>
  <si>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</si>
  <si>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LIN YUCHEN</t>
  </si>
  <si>
    <t>TW</t>
  </si>
  <si>
    <t>010-86865069</t>
  </si>
  <si>
    <t>BR159 (19:45 출발)</t>
  </si>
  <si>
    <t>인천공항 T1</t>
  </si>
  <si>
    <t>7개+핸드백 4개</t>
  </si>
  <si>
    <t>146하9535</t>
  </si>
  <si>
    <t>민상식</t>
  </si>
  <si>
    <t>010-2123-9636</t>
  </si>
  <si>
    <t>송진숙</t>
  </si>
  <si>
    <t>KR</t>
  </si>
  <si>
    <t>010-2954-9594</t>
  </si>
  <si>
    <t>RS531</t>
  </si>
  <si>
    <t>인천공항T2</t>
  </si>
  <si>
    <t>125하1674</t>
  </si>
  <si>
    <t>공정영</t>
  </si>
  <si>
    <t>010-7126-5320</t>
  </si>
  <si>
    <t>黃瑞萍 (Juiping Huang)</t>
  </si>
  <si>
    <t>+886 915008798</t>
  </si>
  <si>
    <t>CI163 (20:55 출발)</t>
  </si>
  <si>
    <t>서울 중구 퇴계로18길 43</t>
  </si>
  <si>
    <t>인천공항 T2</t>
  </si>
  <si>
    <t>101허5051</t>
  </si>
  <si>
    <t>이인구</t>
  </si>
  <si>
    <t>010-8758-8484</t>
  </si>
  <si>
    <t>RS532</t>
  </si>
  <si>
    <t>06;00:00</t>
  </si>
  <si>
    <t>125하1625</t>
  </si>
  <si>
    <t>임찬모</t>
  </si>
  <si>
    <t>010-6332-7787</t>
  </si>
  <si>
    <t>劉映廷 LIU YINGTING</t>
  </si>
  <si>
    <t>-</t>
  </si>
  <si>
    <t>CI164 (11:05 도착)</t>
  </si>
  <si>
    <t>인천공항 T2 Gate1</t>
  </si>
  <si>
    <t>101호1837</t>
  </si>
  <si>
    <t>이종혁</t>
  </si>
  <si>
    <t>010-4092-2039</t>
  </si>
  <si>
    <t>HSU MINGCHI</t>
  </si>
  <si>
    <t>KE187 (16:15출발)</t>
  </si>
  <si>
    <t>서울특별시 중구 명동8길 27</t>
  </si>
  <si>
    <t>143호4721</t>
  </si>
  <si>
    <t>이동우</t>
  </si>
  <si>
    <t>010-6480-4862</t>
  </si>
  <si>
    <t>Leung shu wan</t>
  </si>
  <si>
    <t>HK</t>
  </si>
  <si>
    <t>OZ 722 (17:30도착)</t>
  </si>
  <si>
    <t>인천공항</t>
  </si>
  <si>
    <t>서울특별시 마포구 신촌로4길 5-21</t>
  </si>
  <si>
    <t>160허4721</t>
  </si>
  <si>
    <t>김효신</t>
  </si>
  <si>
    <t>010-3325-2535</t>
  </si>
  <si>
    <t>LUHUI</t>
  </si>
  <si>
    <t>CI0164 (11:05도착)</t>
  </si>
  <si>
    <t>서울특별시 마포구 양화로 144</t>
  </si>
  <si>
    <t>71하5236</t>
  </si>
  <si>
    <t>최관옥</t>
  </si>
  <si>
    <t>010-5239-8664</t>
  </si>
  <si>
    <t>DANNY</t>
  </si>
  <si>
    <t>+852 9388 5163</t>
  </si>
  <si>
    <t>X</t>
  </si>
  <si>
    <t>45호7115</t>
  </si>
  <si>
    <t>배진형</t>
  </si>
  <si>
    <t>010-8423-8891</t>
  </si>
  <si>
    <t>CHEN YU HAN</t>
  </si>
  <si>
    <t>YU HSUAN HOU</t>
  </si>
  <si>
    <t>KE186 (15:50도착)</t>
  </si>
  <si>
    <t>101호1819</t>
  </si>
  <si>
    <t>유창규</t>
  </si>
  <si>
    <t>010-5589-0896</t>
  </si>
  <si>
    <t>CI185 (19:15 출발)</t>
  </si>
  <si>
    <t>김포공항</t>
  </si>
  <si>
    <t>192허8711</t>
  </si>
  <si>
    <t>이철수</t>
  </si>
  <si>
    <t>010-9074-1780</t>
  </si>
  <si>
    <t>CHEN CHIH YUN</t>
  </si>
  <si>
    <t>LJ732 (16:00도착)</t>
  </si>
  <si>
    <t>72하5284</t>
  </si>
  <si>
    <t>정이섭</t>
  </si>
  <si>
    <t>010-2271-9929</t>
  </si>
  <si>
    <t>WANG CHIA PEI</t>
  </si>
  <si>
    <t>KE188 (22:55도착)</t>
  </si>
  <si>
    <t>서울 마포구 양화로23길 22-6 (아론 하우스)</t>
  </si>
  <si>
    <t>198허4861</t>
  </si>
  <si>
    <t>박의공</t>
  </si>
  <si>
    <t>010-9377-2390</t>
  </si>
  <si>
    <t>LIN,CHUN-CHI</t>
  </si>
  <si>
    <t>CI161 (12:25출발)</t>
  </si>
  <si>
    <t>뉴서울호텔 (서울특별시 중구 세종대로22길 16)</t>
  </si>
  <si>
    <t>146하9599</t>
  </si>
  <si>
    <t>권숙민</t>
  </si>
  <si>
    <t>010-9308-0416</t>
  </si>
  <si>
    <t>Tse Lap Chi</t>
  </si>
  <si>
    <t>+852 6110 8242</t>
  </si>
  <si>
    <t>UO618 (11:40도착)</t>
  </si>
  <si>
    <t>125하1800</t>
  </si>
  <si>
    <t>안상열</t>
  </si>
  <si>
    <t>010-4308-8106</t>
  </si>
  <si>
    <t>Ho Pak Man</t>
  </si>
  <si>
    <t>+852 6600 9868</t>
  </si>
  <si>
    <t>SONO 비발디</t>
  </si>
  <si>
    <t>101하1259</t>
  </si>
  <si>
    <t>이종선</t>
  </si>
  <si>
    <t>010-9757-4274</t>
  </si>
  <si>
    <t>Sylvia Chung</t>
  </si>
  <si>
    <t>CX411 (15:00출발)</t>
  </si>
  <si>
    <t>세종호텔 (서울특별시 중구 퇴계로 145)</t>
  </si>
  <si>
    <t>125호3003</t>
  </si>
  <si>
    <t>이기준</t>
  </si>
  <si>
    <t>010-6302-9011</t>
  </si>
  <si>
    <t>許瑋庭 HSU WEI TING</t>
  </si>
  <si>
    <t>BR170 (10:30 도착)</t>
  </si>
  <si>
    <t>인천공항 T1 Gate5</t>
  </si>
  <si>
    <t>서울특별시 마포구 양화로 188</t>
  </si>
  <si>
    <t>125호3375</t>
  </si>
  <si>
    <t>박호성</t>
  </si>
  <si>
    <t>010-8791-1897</t>
  </si>
  <si>
    <t>Miss Chan kit man</t>
  </si>
  <si>
    <t>+852 9834 5436</t>
  </si>
  <si>
    <t>CX410</t>
  </si>
  <si>
    <t>인천공항 T1 (GATE 5)</t>
  </si>
  <si>
    <t>165호6012</t>
  </si>
  <si>
    <t>김승겸</t>
  </si>
  <si>
    <t>010-2246-0532</t>
  </si>
  <si>
    <t>張慈麗 Zhang Ci Li</t>
  </si>
  <si>
    <t>CI162 (19:55 도착)</t>
  </si>
  <si>
    <t>198호2696</t>
  </si>
  <si>
    <t>유동주</t>
  </si>
  <si>
    <t>010-2229-8815</t>
  </si>
  <si>
    <t>Shih-Ting Lai</t>
  </si>
  <si>
    <t>TR896 (21:35도착)</t>
  </si>
  <si>
    <t>인천공항T1</t>
  </si>
  <si>
    <t>130호3340</t>
  </si>
  <si>
    <t>이익수</t>
  </si>
  <si>
    <t>010-4953-7706</t>
  </si>
  <si>
    <t>서울특별시 중구 마른내로 28</t>
  </si>
  <si>
    <t>146하9520</t>
  </si>
  <si>
    <t>송현석</t>
  </si>
  <si>
    <t>010-4664-4994</t>
  </si>
  <si>
    <t>LIN WEIJIE</t>
  </si>
  <si>
    <t>CI160 (11:20 도착)</t>
  </si>
  <si>
    <t>서울특별시 중구 퇴계로20나길 31</t>
  </si>
  <si>
    <t>mak cheuk ming</t>
  </si>
  <si>
    <t>+852 9046 7457</t>
  </si>
  <si>
    <t>KE177 (20:20 출발)</t>
  </si>
  <si>
    <t>198호7078</t>
  </si>
  <si>
    <t>문재성</t>
  </si>
  <si>
    <t>010-3277-2152</t>
  </si>
  <si>
    <t>서울특별시 마포구 월드컵북로 31</t>
  </si>
  <si>
    <t>Sato Than</t>
  </si>
  <si>
    <t>VN</t>
  </si>
  <si>
    <t>849-8500-0076</t>
  </si>
  <si>
    <t>VN430 (07:25 도착)</t>
  </si>
  <si>
    <t>174호6469</t>
  </si>
  <si>
    <t>박명헌</t>
  </si>
  <si>
    <t>010-7130-1310</t>
  </si>
  <si>
    <t>Than Ngoc Anh Thu</t>
  </si>
  <si>
    <t>Leung Shu Wan</t>
  </si>
  <si>
    <t>OZ721 (09:00 출발)</t>
  </si>
  <si>
    <t>서울 마포구 신촌로 4길 21</t>
  </si>
  <si>
    <t>125하1853</t>
  </si>
  <si>
    <t>이재민</t>
  </si>
  <si>
    <t>010-6223-0015</t>
  </si>
  <si>
    <t>나중채</t>
  </si>
  <si>
    <t>010-7602-3839</t>
  </si>
  <si>
    <t>XJ701</t>
  </si>
  <si>
    <t>3~5</t>
  </si>
  <si>
    <t>101하9723</t>
  </si>
  <si>
    <t>이성균</t>
  </si>
  <si>
    <t>010-7308-3705</t>
  </si>
  <si>
    <t>CI161 (12:25 출발)</t>
  </si>
  <si>
    <t>172허8886</t>
  </si>
  <si>
    <t>유인석</t>
  </si>
  <si>
    <t>010-3717-4826</t>
  </si>
  <si>
    <t>CI0161 (12:25출발)</t>
  </si>
  <si>
    <t>호텔토마스명동</t>
  </si>
  <si>
    <t>101호1823</t>
  </si>
  <si>
    <t>이춘구</t>
  </si>
  <si>
    <t>010-6267-7312</t>
  </si>
  <si>
    <t>TH</t>
  </si>
  <si>
    <t>TG653 (17:30 출발)</t>
  </si>
  <si>
    <t>홀리데이 인 익스프레스 서울 홍대</t>
  </si>
  <si>
    <t>연세대학교 의과대학</t>
  </si>
  <si>
    <t>HUANG,TA-WEI</t>
  </si>
  <si>
    <t>TR896 (21:35 도착)</t>
  </si>
  <si>
    <t>서울특별시 동대문구 왕산로 28</t>
  </si>
  <si>
    <t>XJ700</t>
  </si>
  <si>
    <t>YU TZU HUI</t>
  </si>
  <si>
    <t>010-2804-8845</t>
  </si>
  <si>
    <t>서울특별시 서대문구 대현동 110-10 아리움2</t>
  </si>
  <si>
    <t>TR897 (22:35출발)</t>
  </si>
  <si>
    <t>서울특별시 중구 을지로 276</t>
  </si>
  <si>
    <t>Chihyinglee</t>
  </si>
  <si>
    <t>Chen li chun</t>
  </si>
  <si>
    <t>서울특별시 중구 남대문로 84</t>
  </si>
  <si>
    <t>125하1828</t>
  </si>
  <si>
    <t>현완규</t>
  </si>
  <si>
    <t>010-4303-3128</t>
  </si>
  <si>
    <t>黃芷萱 HUANG JHIH SYUAN</t>
  </si>
  <si>
    <t>IT602 (02.27 23:30</t>
  </si>
  <si>
    <t>서울특별시 중구 퇴계로53길 8</t>
  </si>
  <si>
    <t>劉美伶 LIU MEILING</t>
  </si>
  <si>
    <t>L7 홍대 (서울 마포구 양화로 141)</t>
  </si>
  <si>
    <t>2월 정산</t>
    <phoneticPr fontId="20" type="noConversion"/>
  </si>
  <si>
    <t>서울특별시 동작구 흑석로 84, (흑석동) 
06974 중앙대학교 블루미르홀 (308 관)</t>
    <phoneticPr fontId="20" type="noConversion"/>
  </si>
  <si>
    <t>의정부롯데캐슬 골드파크1단지 정문
(범골로 63번길 13)</t>
    <phoneticPr fontId="20" type="noConversion"/>
  </si>
  <si>
    <t>호텔 더 디자이너스 동대문 
(서울 중구 퇴계로 306)</t>
    <phoneticPr fontId="20" type="noConversion"/>
  </si>
  <si>
    <t>머큐어 앰배서더 서울 홍대 
(서울 마포구 양화로 144)</t>
    <phoneticPr fontId="20" type="noConversion"/>
  </si>
  <si>
    <t>노보텔 앰배서더 서울 동대문 
(서울 중구 을지로 238)</t>
    <phoneticPr fontId="20" type="noConversion"/>
  </si>
  <si>
    <t>나인트리 프리미어 호텔 명동2 
(서울 중구 마른내로 28)</t>
    <phoneticPr fontId="20" type="noConversion"/>
  </si>
  <si>
    <t>아만티 호텔 서울 
(서울특별시 마포구 월드컵북로 31)</t>
    <phoneticPr fontId="20" type="noConversion"/>
  </si>
  <si>
    <t>나인트리 프리미어 호텔 인사동 
(서울특별시 종로구 인사동길 49)</t>
    <phoneticPr fontId="20" type="noConversion"/>
  </si>
  <si>
    <t>골든 튤립 인천공항 호텔&amp;스위트 
(인천광역시 중구 흰바위로59번길 8)</t>
    <phoneticPr fontId="20" type="noConversion"/>
  </si>
  <si>
    <t>알로프트 서울 명동 
(서울특별시 중구 남대문로 56)</t>
    <phoneticPr fontId="20" type="noConversion"/>
  </si>
  <si>
    <t>Summit Hotel 써미트호텔 
(서울특별시 중구 장충단로 198)</t>
    <phoneticPr fontId="20" type="noConversion"/>
  </si>
  <si>
    <t>나인브릭 호텔 
(서울특별시 마포구 홍익로5길 32)</t>
    <phoneticPr fontId="20" type="noConversion"/>
  </si>
  <si>
    <t>코트야드 메리어트 서울 남대문 
(서울 중구 남대문로 9)</t>
    <phoneticPr fontId="20" type="noConversion"/>
  </si>
  <si>
    <t>강남구 삼성동 651, 래미안라클래시 
지하 주차장 2층(104동 앞)</t>
    <phoneticPr fontId="20" type="noConversion"/>
  </si>
  <si>
    <t>강남구 삼성동 651, 래미안라클래시 
지하 주차장 2층(104동 앞)</t>
    <phoneticPr fontId="20" type="noConversion"/>
  </si>
  <si>
    <t>나인트리 프리미어 호텔 명동2 
(서울특별시 중구 마른내로 28)</t>
    <phoneticPr fontId="20" type="noConversion"/>
  </si>
  <si>
    <t>부가세</t>
  </si>
  <si>
    <t>합계</t>
  </si>
  <si>
    <t>MAHIDOL UNIVERSITY
MR.PRAPA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</si>
</sst>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3" fontId="18" fillId="34" borderId="10" xfId="0" applyNumberFormat="1" applyFont="1" applyFill="1" applyBorder="1" applyAlignment="1">
      <alignment horizontal="center" vertical="center" wrapText="1"/>
    </xf>
    <xf numFmtId="3" fontId="21" fillId="34" borderId="12" xfId="0" applyNumberFormat="1" applyFont="1" applyFill="1" applyBorder="1">
      <alignment vertical="center"/>
    </xf>
    <xf numFmtId="3" fontId="18" fillId="34" borderId="11" xfId="0" applyNumberFormat="1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3" fontId="18" fillId="34" borderId="11" xfId="0" applyNumberFormat="1" applyFont="1" applyFill="1" applyBorder="1" applyAlignment="1">
      <alignment horizontal="center" vertical="center" wrapText="1"/>
    </xf>
    <xf numFmtId="20" fontId="18" fillId="0" borderId="11" xfId="0" applyNumberFormat="1" applyFont="1" applyBorder="1" applyAlignment="1">
      <alignment horizontal="center" vertical="center" wrapText="1"/>
    </xf>
    <xf numFmtId="14" fontId="18" fillId="0" borderId="11" xfId="0" applyNumberFormat="1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3" fontId="18" fillId="35" borderId="10" xfId="0" applyNumberFormat="1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topLeftCell="B25" workbookViewId="0">
      <selection activeCell="O50" sqref="O50"/>
    </sheetView>
  </sheetViews>
  <sheetFormatPr defaultRowHeight="16.5" x14ac:dyDescent="0.3"/>
  <cols>
    <col min="1" max="1" width="4.125" bestFit="1" customWidth="1"/>
    <col min="2" max="2" width="11.625" bestFit="1" customWidth="1"/>
    <col min="3" max="3" width="24" bestFit="1" customWidth="1"/>
    <col min="4" max="4" width="4.75" bestFit="1" customWidth="1"/>
    <col min="5" max="5" width="14.125" bestFit="1" customWidth="1"/>
    <col min="6" max="6" width="16.375" bestFit="1" customWidth="1"/>
    <col min="7" max="7" width="8" bestFit="1" customWidth="1"/>
    <col min="8" max="9" width="36" bestFit="1" customWidth="1"/>
    <col min="10" max="10" width="4.75" bestFit="1" customWidth="1"/>
    <col min="11" max="11" width="13.5" bestFit="1" customWidth="1"/>
    <col min="12" max="12" width="9.25" bestFit="1" customWidth="1"/>
    <col min="13" max="13" width="6.375" bestFit="1" customWidth="1"/>
    <col min="14" max="14" width="12.625" bestFit="1" customWidth="1"/>
    <col min="15" max="15" width="11.375" customWidth="1"/>
    <col min="17" max="17" width="9.25" bestFit="1" customWidth="1"/>
  </cols>
  <sheetData>
    <row r="1" spans="1:17" ht="26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234</v>
      </c>
      <c r="Q1" s="1" t="s">
        <v>235</v>
      </c>
    </row>
    <row r="2" spans="1:17" ht="27" x14ac:dyDescent="0.3">
      <c r="A2" s="2">
        <v>1</v>
      </c>
      <c r="B2" s="3">
        <v>45324</v>
      </c>
      <c r="C2" s="2" t="s">
        <v>15</v>
      </c>
      <c r="D2" s="2" t="s">
        <v>16</v>
      </c>
      <c r="E2" s="2" t="s">
        <v>17</v>
      </c>
      <c r="F2" s="2" t="s">
        <v>18</v>
      </c>
      <c r="G2" s="4">
        <v>0.52083333333333337</v>
      </c>
      <c r="H2" s="2" t="s">
        <v>218</v>
      </c>
      <c r="I2" s="2" t="s">
        <v>19</v>
      </c>
      <c r="J2" s="2">
        <v>4</v>
      </c>
      <c r="K2" s="2" t="s">
        <v>20</v>
      </c>
      <c r="L2" s="2" t="s">
        <v>21</v>
      </c>
      <c r="M2" s="2" t="s">
        <v>22</v>
      </c>
      <c r="N2" s="2" t="s">
        <v>23</v>
      </c>
      <c r="O2" s="18">
        <v>80000</v>
      </c>
      <c r="P2" s="18">
        <f>O2*0.1</f>
        <v>8000</v>
      </c>
      <c r="Q2" s="17">
        <f>SUM(O2:P2)</f>
        <v>88000</v>
      </c>
    </row>
    <row r="3" spans="1:17" ht="27" x14ac:dyDescent="0.3">
      <c r="A3" s="2">
        <v>2</v>
      </c>
      <c r="B3" s="3">
        <v>45324</v>
      </c>
      <c r="C3" s="2" t="s">
        <v>24</v>
      </c>
      <c r="D3" s="2" t="s">
        <v>25</v>
      </c>
      <c r="E3" s="2" t="s">
        <v>26</v>
      </c>
      <c r="F3" s="2" t="s">
        <v>27</v>
      </c>
      <c r="G3" s="4">
        <v>0.625</v>
      </c>
      <c r="H3" s="2" t="s">
        <v>219</v>
      </c>
      <c r="I3" s="2" t="s">
        <v>28</v>
      </c>
      <c r="J3" s="2">
        <v>6</v>
      </c>
      <c r="K3" s="2">
        <v>6</v>
      </c>
      <c r="L3" s="2" t="s">
        <v>29</v>
      </c>
      <c r="M3" s="2" t="s">
        <v>30</v>
      </c>
      <c r="N3" s="2" t="s">
        <v>31</v>
      </c>
      <c r="O3" s="9">
        <v>100000</v>
      </c>
      <c r="P3" s="18">
        <f t="shared" ref="P3:P43" si="0">O3*0.1</f>
        <v>10000</v>
      </c>
      <c r="Q3" s="17">
        <f t="shared" ref="Q3:Q43" si="1">SUM(O3:P3)</f>
        <v>110000</v>
      </c>
    </row>
    <row r="4" spans="1:17" x14ac:dyDescent="0.3">
      <c r="A4" s="2">
        <v>3</v>
      </c>
      <c r="B4" s="3">
        <v>45327</v>
      </c>
      <c r="C4" s="2" t="s">
        <v>32</v>
      </c>
      <c r="D4" s="2" t="s">
        <v>16</v>
      </c>
      <c r="E4" s="2" t="s">
        <v>33</v>
      </c>
      <c r="F4" s="2" t="s">
        <v>34</v>
      </c>
      <c r="G4" s="4">
        <v>0.66666666666666663</v>
      </c>
      <c r="H4" s="2" t="s">
        <v>35</v>
      </c>
      <c r="I4" s="2" t="s">
        <v>36</v>
      </c>
      <c r="J4" s="2">
        <v>7</v>
      </c>
      <c r="K4" s="2">
        <v>7</v>
      </c>
      <c r="L4" s="2" t="s">
        <v>37</v>
      </c>
      <c r="M4" s="2" t="s">
        <v>38</v>
      </c>
      <c r="N4" s="2" t="s">
        <v>39</v>
      </c>
      <c r="O4" s="9">
        <v>80000</v>
      </c>
      <c r="P4" s="18">
        <f t="shared" si="0"/>
        <v>8000</v>
      </c>
      <c r="Q4" s="17">
        <f t="shared" si="1"/>
        <v>88000</v>
      </c>
    </row>
    <row r="5" spans="1:17" ht="27" x14ac:dyDescent="0.3">
      <c r="A5" s="2">
        <v>4</v>
      </c>
      <c r="B5" s="3">
        <v>45328</v>
      </c>
      <c r="C5" s="2" t="s">
        <v>24</v>
      </c>
      <c r="D5" s="2" t="s">
        <v>25</v>
      </c>
      <c r="E5" s="2" t="s">
        <v>26</v>
      </c>
      <c r="F5" s="2" t="s">
        <v>40</v>
      </c>
      <c r="G5" s="2" t="s">
        <v>41</v>
      </c>
      <c r="H5" s="2" t="s">
        <v>28</v>
      </c>
      <c r="I5" s="2" t="s">
        <v>219</v>
      </c>
      <c r="J5" s="2">
        <v>6</v>
      </c>
      <c r="K5" s="2">
        <v>6</v>
      </c>
      <c r="L5" s="2" t="s">
        <v>42</v>
      </c>
      <c r="M5" s="2" t="s">
        <v>43</v>
      </c>
      <c r="N5" s="2" t="s">
        <v>44</v>
      </c>
      <c r="O5" s="9">
        <v>100000</v>
      </c>
      <c r="P5" s="18">
        <f t="shared" si="0"/>
        <v>10000</v>
      </c>
      <c r="Q5" s="17">
        <f t="shared" si="1"/>
        <v>110000</v>
      </c>
    </row>
    <row r="6" spans="1:17" ht="27" x14ac:dyDescent="0.3">
      <c r="A6" s="2">
        <v>5</v>
      </c>
      <c r="B6" s="3">
        <v>45328</v>
      </c>
      <c r="C6" s="2" t="s">
        <v>45</v>
      </c>
      <c r="D6" s="2" t="s">
        <v>16</v>
      </c>
      <c r="E6" s="2" t="s">
        <v>46</v>
      </c>
      <c r="F6" s="2" t="s">
        <v>47</v>
      </c>
      <c r="G6" s="4">
        <v>0.50347222222222221</v>
      </c>
      <c r="H6" s="2" t="s">
        <v>48</v>
      </c>
      <c r="I6" s="2" t="s">
        <v>220</v>
      </c>
      <c r="J6" s="2">
        <v>4</v>
      </c>
      <c r="K6" s="2">
        <v>4</v>
      </c>
      <c r="L6" s="2" t="s">
        <v>49</v>
      </c>
      <c r="M6" s="2" t="s">
        <v>50</v>
      </c>
      <c r="N6" s="2" t="s">
        <v>51</v>
      </c>
      <c r="O6" s="9">
        <v>80000</v>
      </c>
      <c r="P6" s="18">
        <f t="shared" si="0"/>
        <v>8000</v>
      </c>
      <c r="Q6" s="17">
        <f t="shared" si="1"/>
        <v>88000</v>
      </c>
    </row>
    <row r="7" spans="1:17" x14ac:dyDescent="0.3">
      <c r="A7" s="2">
        <v>6</v>
      </c>
      <c r="B7" s="3">
        <v>45329</v>
      </c>
      <c r="C7" s="2" t="s">
        <v>52</v>
      </c>
      <c r="D7" s="2" t="s">
        <v>16</v>
      </c>
      <c r="E7" s="2">
        <f>886-975080370</f>
        <v>-975079484</v>
      </c>
      <c r="F7" s="2" t="s">
        <v>53</v>
      </c>
      <c r="G7" s="4">
        <v>0.45833333333333331</v>
      </c>
      <c r="H7" s="2" t="s">
        <v>54</v>
      </c>
      <c r="I7" s="2" t="s">
        <v>28</v>
      </c>
      <c r="J7" s="2">
        <v>3</v>
      </c>
      <c r="K7" s="2">
        <v>6</v>
      </c>
      <c r="L7" s="2" t="s">
        <v>55</v>
      </c>
      <c r="M7" s="2" t="s">
        <v>56</v>
      </c>
      <c r="N7" s="2" t="s">
        <v>57</v>
      </c>
      <c r="O7" s="9">
        <v>80000</v>
      </c>
      <c r="P7" s="18">
        <f t="shared" si="0"/>
        <v>8000</v>
      </c>
      <c r="Q7" s="17">
        <f t="shared" si="1"/>
        <v>88000</v>
      </c>
    </row>
    <row r="8" spans="1:17" x14ac:dyDescent="0.3">
      <c r="A8" s="2">
        <v>7</v>
      </c>
      <c r="B8" s="3">
        <v>45330</v>
      </c>
      <c r="C8" s="2" t="s">
        <v>58</v>
      </c>
      <c r="D8" s="2" t="s">
        <v>59</v>
      </c>
      <c r="E8" s="2">
        <f>852-93440441</f>
        <v>-93439589</v>
      </c>
      <c r="F8" s="2" t="s">
        <v>60</v>
      </c>
      <c r="G8" s="4">
        <v>0.77083333333333337</v>
      </c>
      <c r="H8" s="2" t="s">
        <v>61</v>
      </c>
      <c r="I8" s="2" t="s">
        <v>62</v>
      </c>
      <c r="J8" s="2">
        <v>4</v>
      </c>
      <c r="K8" s="2">
        <v>4</v>
      </c>
      <c r="L8" s="2" t="s">
        <v>63</v>
      </c>
      <c r="M8" s="2" t="s">
        <v>64</v>
      </c>
      <c r="N8" s="2" t="s">
        <v>65</v>
      </c>
      <c r="O8" s="9">
        <v>80000</v>
      </c>
      <c r="P8" s="18">
        <f t="shared" si="0"/>
        <v>8000</v>
      </c>
      <c r="Q8" s="17">
        <f t="shared" si="1"/>
        <v>88000</v>
      </c>
    </row>
    <row r="9" spans="1:17" x14ac:dyDescent="0.3">
      <c r="A9" s="2">
        <v>8</v>
      </c>
      <c r="B9" s="3">
        <v>45331</v>
      </c>
      <c r="C9" s="2" t="s">
        <v>66</v>
      </c>
      <c r="D9" s="2" t="s">
        <v>16</v>
      </c>
      <c r="E9" s="2">
        <f>886-921352285</f>
        <v>-921351399</v>
      </c>
      <c r="F9" s="2" t="s">
        <v>67</v>
      </c>
      <c r="G9" s="4">
        <v>0.5</v>
      </c>
      <c r="H9" s="2" t="s">
        <v>36</v>
      </c>
      <c r="I9" s="2" t="s">
        <v>68</v>
      </c>
      <c r="J9" s="2">
        <v>4</v>
      </c>
      <c r="K9" s="2">
        <v>4</v>
      </c>
      <c r="L9" s="2" t="s">
        <v>69</v>
      </c>
      <c r="M9" s="2" t="s">
        <v>70</v>
      </c>
      <c r="N9" s="2" t="s">
        <v>71</v>
      </c>
      <c r="O9" s="9">
        <v>80000</v>
      </c>
      <c r="P9" s="18">
        <f t="shared" si="0"/>
        <v>8000</v>
      </c>
      <c r="Q9" s="17">
        <f t="shared" si="1"/>
        <v>88000</v>
      </c>
    </row>
    <row r="10" spans="1:17" ht="27" x14ac:dyDescent="0.3">
      <c r="A10" s="2">
        <v>9</v>
      </c>
      <c r="B10" s="3">
        <v>45332</v>
      </c>
      <c r="C10" s="2" t="s">
        <v>72</v>
      </c>
      <c r="D10" s="2" t="s">
        <v>59</v>
      </c>
      <c r="E10" s="2" t="s">
        <v>73</v>
      </c>
      <c r="F10" s="2" t="s">
        <v>74</v>
      </c>
      <c r="G10" s="4">
        <v>0.54166666666666663</v>
      </c>
      <c r="H10" s="2" t="s">
        <v>221</v>
      </c>
      <c r="I10" s="2" t="s">
        <v>114</v>
      </c>
      <c r="J10" s="2">
        <v>4</v>
      </c>
      <c r="K10" s="2">
        <v>4</v>
      </c>
      <c r="L10" s="2" t="s">
        <v>75</v>
      </c>
      <c r="M10" s="2" t="s">
        <v>76</v>
      </c>
      <c r="N10" s="2" t="s">
        <v>77</v>
      </c>
      <c r="O10" s="9">
        <v>170000</v>
      </c>
      <c r="P10" s="18">
        <f t="shared" si="0"/>
        <v>17000</v>
      </c>
      <c r="Q10" s="17">
        <f t="shared" si="1"/>
        <v>187000</v>
      </c>
    </row>
    <row r="11" spans="1:17" ht="27" x14ac:dyDescent="0.3">
      <c r="A11" s="2">
        <v>10</v>
      </c>
      <c r="B11" s="3">
        <v>45332</v>
      </c>
      <c r="C11" s="2" t="s">
        <v>78</v>
      </c>
      <c r="D11" s="2" t="s">
        <v>16</v>
      </c>
      <c r="E11" s="2">
        <f>886-966816228</f>
        <v>-966815342</v>
      </c>
      <c r="F11" s="2" t="s">
        <v>47</v>
      </c>
      <c r="G11" s="4">
        <v>0.5625</v>
      </c>
      <c r="H11" s="2" t="s">
        <v>48</v>
      </c>
      <c r="I11" s="2" t="s">
        <v>222</v>
      </c>
      <c r="J11" s="2">
        <v>6</v>
      </c>
      <c r="K11" s="2">
        <v>6</v>
      </c>
      <c r="L11" s="2" t="s">
        <v>29</v>
      </c>
      <c r="M11" s="2" t="s">
        <v>30</v>
      </c>
      <c r="N11" s="2" t="s">
        <v>31</v>
      </c>
      <c r="O11" s="9">
        <v>80000</v>
      </c>
      <c r="P11" s="18">
        <f t="shared" si="0"/>
        <v>8000</v>
      </c>
      <c r="Q11" s="17">
        <f t="shared" si="1"/>
        <v>88000</v>
      </c>
    </row>
    <row r="12" spans="1:17" ht="27" x14ac:dyDescent="0.3">
      <c r="A12" s="2">
        <v>11</v>
      </c>
      <c r="B12" s="3">
        <v>45332</v>
      </c>
      <c r="C12" s="2" t="s">
        <v>79</v>
      </c>
      <c r="D12" s="2" t="s">
        <v>16</v>
      </c>
      <c r="E12" s="2">
        <f>886-963058853</f>
        <v>-963057967</v>
      </c>
      <c r="F12" s="2" t="s">
        <v>80</v>
      </c>
      <c r="G12" s="4">
        <v>0.70833333333333337</v>
      </c>
      <c r="H12" s="2" t="s">
        <v>61</v>
      </c>
      <c r="I12" s="2" t="s">
        <v>223</v>
      </c>
      <c r="J12" s="2">
        <v>3</v>
      </c>
      <c r="K12" s="2">
        <v>3</v>
      </c>
      <c r="L12" s="2" t="s">
        <v>81</v>
      </c>
      <c r="M12" s="2" t="s">
        <v>82</v>
      </c>
      <c r="N12" s="2" t="s">
        <v>83</v>
      </c>
      <c r="O12" s="9">
        <v>80000</v>
      </c>
      <c r="P12" s="18">
        <f t="shared" si="0"/>
        <v>8000</v>
      </c>
      <c r="Q12" s="17">
        <f t="shared" si="1"/>
        <v>88000</v>
      </c>
    </row>
    <row r="13" spans="1:17" ht="27" x14ac:dyDescent="0.3">
      <c r="A13" s="2">
        <v>12</v>
      </c>
      <c r="B13" s="3">
        <v>45332</v>
      </c>
      <c r="C13" s="2" t="s">
        <v>45</v>
      </c>
      <c r="D13" s="2" t="s">
        <v>16</v>
      </c>
      <c r="E13" s="2" t="s">
        <v>46</v>
      </c>
      <c r="F13" s="2" t="s">
        <v>84</v>
      </c>
      <c r="G13" s="4">
        <v>0.66666666666666663</v>
      </c>
      <c r="H13" s="2" t="s">
        <v>220</v>
      </c>
      <c r="I13" s="2" t="s">
        <v>85</v>
      </c>
      <c r="J13" s="2">
        <v>4</v>
      </c>
      <c r="K13" s="2">
        <v>4</v>
      </c>
      <c r="L13" s="2" t="s">
        <v>86</v>
      </c>
      <c r="M13" s="2" t="s">
        <v>87</v>
      </c>
      <c r="N13" s="2" t="s">
        <v>88</v>
      </c>
      <c r="O13" s="9">
        <v>60000</v>
      </c>
      <c r="P13" s="18">
        <f t="shared" si="0"/>
        <v>6000</v>
      </c>
      <c r="Q13" s="17">
        <f t="shared" si="1"/>
        <v>66000</v>
      </c>
    </row>
    <row r="14" spans="1:17" ht="27" x14ac:dyDescent="0.3">
      <c r="A14" s="2">
        <v>13</v>
      </c>
      <c r="B14" s="3">
        <v>45332</v>
      </c>
      <c r="C14" s="2" t="s">
        <v>89</v>
      </c>
      <c r="D14" s="2" t="s">
        <v>16</v>
      </c>
      <c r="E14" s="2">
        <f>886-911075661</f>
        <v>-911074775</v>
      </c>
      <c r="F14" s="2" t="s">
        <v>90</v>
      </c>
      <c r="G14" s="4">
        <v>0.72916666666666663</v>
      </c>
      <c r="H14" s="2" t="s">
        <v>36</v>
      </c>
      <c r="I14" s="2" t="s">
        <v>224</v>
      </c>
      <c r="J14" s="2">
        <v>6</v>
      </c>
      <c r="K14" s="2">
        <v>7</v>
      </c>
      <c r="L14" s="2" t="s">
        <v>91</v>
      </c>
      <c r="M14" s="2" t="s">
        <v>92</v>
      </c>
      <c r="N14" s="2" t="s">
        <v>93</v>
      </c>
      <c r="O14" s="9">
        <v>80000</v>
      </c>
      <c r="P14" s="18">
        <f t="shared" si="0"/>
        <v>8000</v>
      </c>
      <c r="Q14" s="17">
        <f t="shared" si="1"/>
        <v>88000</v>
      </c>
    </row>
    <row r="15" spans="1:17" x14ac:dyDescent="0.3">
      <c r="A15" s="2">
        <v>14</v>
      </c>
      <c r="B15" s="3">
        <v>45332</v>
      </c>
      <c r="C15" s="2" t="s">
        <v>94</v>
      </c>
      <c r="D15" s="2" t="s">
        <v>16</v>
      </c>
      <c r="E15" s="2">
        <f>886-920413788</f>
        <v>-920412902</v>
      </c>
      <c r="F15" s="2" t="s">
        <v>95</v>
      </c>
      <c r="G15" s="4">
        <v>0</v>
      </c>
      <c r="H15" s="2" t="s">
        <v>61</v>
      </c>
      <c r="I15" s="2" t="s">
        <v>96</v>
      </c>
      <c r="J15" s="2">
        <v>4</v>
      </c>
      <c r="K15" s="2">
        <v>4</v>
      </c>
      <c r="L15" s="2" t="s">
        <v>97</v>
      </c>
      <c r="M15" s="2" t="s">
        <v>98</v>
      </c>
      <c r="N15" s="2" t="s">
        <v>99</v>
      </c>
      <c r="O15" s="9">
        <v>80000</v>
      </c>
      <c r="P15" s="18">
        <f t="shared" si="0"/>
        <v>8000</v>
      </c>
      <c r="Q15" s="17">
        <f t="shared" si="1"/>
        <v>88000</v>
      </c>
    </row>
    <row r="16" spans="1:17" x14ac:dyDescent="0.3">
      <c r="A16" s="2">
        <v>15</v>
      </c>
      <c r="B16" s="3">
        <v>45333</v>
      </c>
      <c r="C16" s="2" t="s">
        <v>100</v>
      </c>
      <c r="D16" s="2" t="s">
        <v>16</v>
      </c>
      <c r="E16" s="2">
        <f>886-937635234</f>
        <v>-937634348</v>
      </c>
      <c r="F16" s="2" t="s">
        <v>101</v>
      </c>
      <c r="G16" s="4">
        <v>0.3125</v>
      </c>
      <c r="H16" s="2" t="s">
        <v>102</v>
      </c>
      <c r="I16" s="2" t="s">
        <v>36</v>
      </c>
      <c r="J16" s="2">
        <v>7</v>
      </c>
      <c r="K16" s="2">
        <v>5</v>
      </c>
      <c r="L16" s="2" t="s">
        <v>103</v>
      </c>
      <c r="M16" s="2" t="s">
        <v>104</v>
      </c>
      <c r="N16" s="2" t="s">
        <v>105</v>
      </c>
      <c r="O16" s="9">
        <v>80000</v>
      </c>
      <c r="P16" s="18">
        <f t="shared" si="0"/>
        <v>8000</v>
      </c>
      <c r="Q16" s="17">
        <f t="shared" si="1"/>
        <v>88000</v>
      </c>
    </row>
    <row r="17" spans="1:17" x14ac:dyDescent="0.3">
      <c r="A17" s="2">
        <v>16</v>
      </c>
      <c r="B17" s="3">
        <v>45333</v>
      </c>
      <c r="C17" s="2" t="s">
        <v>100</v>
      </c>
      <c r="D17" s="2" t="s">
        <v>16</v>
      </c>
      <c r="E17" s="2">
        <f>886-937635234</f>
        <v>-937634348</v>
      </c>
      <c r="F17" s="2" t="s">
        <v>101</v>
      </c>
      <c r="G17" s="4">
        <v>0.3125</v>
      </c>
      <c r="H17" s="2" t="s">
        <v>102</v>
      </c>
      <c r="I17" s="2" t="s">
        <v>28</v>
      </c>
      <c r="J17" s="2">
        <v>6</v>
      </c>
      <c r="K17" s="2">
        <v>4</v>
      </c>
      <c r="L17" s="2" t="s">
        <v>97</v>
      </c>
      <c r="M17" s="2" t="s">
        <v>98</v>
      </c>
      <c r="N17" s="2" t="s">
        <v>99</v>
      </c>
      <c r="O17" s="9">
        <v>80000</v>
      </c>
      <c r="P17" s="18">
        <f t="shared" si="0"/>
        <v>8000</v>
      </c>
      <c r="Q17" s="17">
        <f t="shared" si="1"/>
        <v>88000</v>
      </c>
    </row>
    <row r="18" spans="1:17" ht="27" x14ac:dyDescent="0.3">
      <c r="A18" s="2">
        <v>17</v>
      </c>
      <c r="B18" s="3">
        <v>45333</v>
      </c>
      <c r="C18" s="2" t="s">
        <v>106</v>
      </c>
      <c r="D18" s="2" t="s">
        <v>59</v>
      </c>
      <c r="E18" s="2" t="s">
        <v>107</v>
      </c>
      <c r="F18" s="2" t="s">
        <v>108</v>
      </c>
      <c r="G18" s="4">
        <v>0.4861111111111111</v>
      </c>
      <c r="H18" s="2" t="s">
        <v>19</v>
      </c>
      <c r="I18" s="2" t="s">
        <v>225</v>
      </c>
      <c r="J18" s="2">
        <v>4</v>
      </c>
      <c r="K18" s="2">
        <v>4</v>
      </c>
      <c r="L18" s="2" t="s">
        <v>109</v>
      </c>
      <c r="M18" s="2" t="s">
        <v>110</v>
      </c>
      <c r="N18" s="2" t="s">
        <v>111</v>
      </c>
      <c r="O18" s="9">
        <v>80000</v>
      </c>
      <c r="P18" s="18">
        <f t="shared" si="0"/>
        <v>8000</v>
      </c>
      <c r="Q18" s="17">
        <f t="shared" si="1"/>
        <v>88000</v>
      </c>
    </row>
    <row r="19" spans="1:17" ht="27" x14ac:dyDescent="0.3">
      <c r="A19" s="2">
        <v>18</v>
      </c>
      <c r="B19" s="3">
        <v>45334</v>
      </c>
      <c r="C19" s="2" t="s">
        <v>112</v>
      </c>
      <c r="D19" s="2" t="s">
        <v>59</v>
      </c>
      <c r="E19" s="2" t="s">
        <v>113</v>
      </c>
      <c r="F19" s="2" t="s">
        <v>74</v>
      </c>
      <c r="G19" s="4">
        <v>0.33333333333333331</v>
      </c>
      <c r="H19" s="2" t="s">
        <v>226</v>
      </c>
      <c r="I19" s="2" t="s">
        <v>114</v>
      </c>
      <c r="J19" s="2">
        <v>4</v>
      </c>
      <c r="K19" s="2">
        <v>4</v>
      </c>
      <c r="L19" s="2" t="s">
        <v>115</v>
      </c>
      <c r="M19" s="2" t="s">
        <v>116</v>
      </c>
      <c r="N19" s="2" t="s">
        <v>117</v>
      </c>
      <c r="O19" s="9">
        <v>200000</v>
      </c>
      <c r="P19" s="18">
        <f t="shared" si="0"/>
        <v>20000</v>
      </c>
      <c r="Q19" s="17">
        <f t="shared" si="1"/>
        <v>220000</v>
      </c>
    </row>
    <row r="20" spans="1:17" x14ac:dyDescent="0.3">
      <c r="A20" s="2">
        <v>19</v>
      </c>
      <c r="B20" s="3">
        <v>45334</v>
      </c>
      <c r="C20" s="2" t="s">
        <v>118</v>
      </c>
      <c r="D20" s="2" t="s">
        <v>59</v>
      </c>
      <c r="E20" s="2">
        <f>852-64833321</f>
        <v>-64832469</v>
      </c>
      <c r="F20" s="2" t="s">
        <v>119</v>
      </c>
      <c r="G20" s="4">
        <v>0.47916666666666669</v>
      </c>
      <c r="H20" s="2" t="s">
        <v>120</v>
      </c>
      <c r="I20" s="2" t="s">
        <v>19</v>
      </c>
      <c r="J20" s="2">
        <v>5</v>
      </c>
      <c r="K20" s="2">
        <v>5</v>
      </c>
      <c r="L20" s="2" t="s">
        <v>121</v>
      </c>
      <c r="M20" s="2" t="s">
        <v>122</v>
      </c>
      <c r="N20" s="2" t="s">
        <v>123</v>
      </c>
      <c r="O20" s="9">
        <v>80000</v>
      </c>
      <c r="P20" s="18">
        <f t="shared" si="0"/>
        <v>8000</v>
      </c>
      <c r="Q20" s="17">
        <f t="shared" si="1"/>
        <v>88000</v>
      </c>
    </row>
    <row r="21" spans="1:17" x14ac:dyDescent="0.3">
      <c r="A21" s="2">
        <v>20</v>
      </c>
      <c r="B21" s="3">
        <v>45334</v>
      </c>
      <c r="C21" s="2" t="s">
        <v>124</v>
      </c>
      <c r="D21" s="2" t="s">
        <v>16</v>
      </c>
      <c r="E21" s="2">
        <f>886-983006171</f>
        <v>-983005285</v>
      </c>
      <c r="F21" s="2" t="s">
        <v>125</v>
      </c>
      <c r="G21" s="4">
        <v>0.5</v>
      </c>
      <c r="H21" s="2" t="s">
        <v>126</v>
      </c>
      <c r="I21" s="2" t="s">
        <v>127</v>
      </c>
      <c r="J21" s="2">
        <v>6</v>
      </c>
      <c r="K21" s="2">
        <v>6</v>
      </c>
      <c r="L21" s="2" t="s">
        <v>128</v>
      </c>
      <c r="M21" s="2" t="s">
        <v>129</v>
      </c>
      <c r="N21" s="2" t="s">
        <v>130</v>
      </c>
      <c r="O21" s="9">
        <v>80000</v>
      </c>
      <c r="P21" s="18">
        <f t="shared" si="0"/>
        <v>8000</v>
      </c>
      <c r="Q21" s="17">
        <f t="shared" si="1"/>
        <v>88000</v>
      </c>
    </row>
    <row r="22" spans="1:17" x14ac:dyDescent="0.3">
      <c r="A22" s="6">
        <v>21</v>
      </c>
      <c r="B22" s="8">
        <v>45334</v>
      </c>
      <c r="C22" s="6" t="s">
        <v>131</v>
      </c>
      <c r="D22" s="6" t="s">
        <v>59</v>
      </c>
      <c r="E22" s="6" t="s">
        <v>132</v>
      </c>
      <c r="F22" s="6" t="s">
        <v>133</v>
      </c>
      <c r="G22" s="7">
        <v>0.62152777777777779</v>
      </c>
      <c r="H22" s="6" t="s">
        <v>134</v>
      </c>
      <c r="I22" s="6" t="s">
        <v>114</v>
      </c>
      <c r="J22" s="6">
        <v>4</v>
      </c>
      <c r="K22" s="6">
        <v>4</v>
      </c>
      <c r="L22" s="6" t="s">
        <v>135</v>
      </c>
      <c r="M22" s="6" t="s">
        <v>136</v>
      </c>
      <c r="N22" s="6" t="s">
        <v>137</v>
      </c>
      <c r="O22" s="11">
        <v>200000</v>
      </c>
      <c r="P22" s="18">
        <f t="shared" si="0"/>
        <v>20000</v>
      </c>
      <c r="Q22" s="17">
        <f t="shared" si="1"/>
        <v>220000</v>
      </c>
    </row>
    <row r="23" spans="1:17" ht="27" x14ac:dyDescent="0.3">
      <c r="A23" s="2">
        <v>22</v>
      </c>
      <c r="B23" s="3">
        <v>45334</v>
      </c>
      <c r="C23" s="2" t="s">
        <v>138</v>
      </c>
      <c r="D23" s="2" t="s">
        <v>16</v>
      </c>
      <c r="E23" s="2">
        <v>886923377097</v>
      </c>
      <c r="F23" s="2" t="s">
        <v>139</v>
      </c>
      <c r="G23" s="4">
        <v>0.875</v>
      </c>
      <c r="H23" s="2" t="s">
        <v>28</v>
      </c>
      <c r="I23" s="2" t="s">
        <v>227</v>
      </c>
      <c r="J23" s="2">
        <v>6</v>
      </c>
      <c r="K23" s="2">
        <v>6</v>
      </c>
      <c r="L23" s="2" t="s">
        <v>140</v>
      </c>
      <c r="M23" s="2" t="s">
        <v>141</v>
      </c>
      <c r="N23" s="2" t="s">
        <v>142</v>
      </c>
      <c r="O23" s="9">
        <v>80000</v>
      </c>
      <c r="P23" s="18">
        <f t="shared" si="0"/>
        <v>8000</v>
      </c>
      <c r="Q23" s="17">
        <f t="shared" si="1"/>
        <v>88000</v>
      </c>
    </row>
    <row r="24" spans="1:17" ht="16.5" customHeight="1" x14ac:dyDescent="0.3">
      <c r="A24" s="6">
        <v>23</v>
      </c>
      <c r="B24" s="8">
        <v>45334</v>
      </c>
      <c r="C24" s="6" t="s">
        <v>143</v>
      </c>
      <c r="D24" s="6" t="s">
        <v>16</v>
      </c>
      <c r="E24" s="6">
        <f>886-933402226</f>
        <v>-933401340</v>
      </c>
      <c r="F24" s="6" t="s">
        <v>144</v>
      </c>
      <c r="G24" s="7">
        <v>0.9375</v>
      </c>
      <c r="H24" s="6" t="s">
        <v>145</v>
      </c>
      <c r="I24" s="6" t="s">
        <v>228</v>
      </c>
      <c r="J24" s="6">
        <v>6</v>
      </c>
      <c r="K24" s="6">
        <v>6</v>
      </c>
      <c r="L24" s="6" t="s">
        <v>146</v>
      </c>
      <c r="M24" s="6" t="s">
        <v>147</v>
      </c>
      <c r="N24" s="6" t="s">
        <v>148</v>
      </c>
      <c r="O24" s="11">
        <v>80000</v>
      </c>
      <c r="P24" s="18">
        <f t="shared" si="0"/>
        <v>8000</v>
      </c>
      <c r="Q24" s="17">
        <f t="shared" si="1"/>
        <v>88000</v>
      </c>
    </row>
    <row r="25" spans="1:17" x14ac:dyDescent="0.3">
      <c r="A25" s="2">
        <v>24</v>
      </c>
      <c r="B25" s="3">
        <v>45336</v>
      </c>
      <c r="C25" s="2" t="s">
        <v>79</v>
      </c>
      <c r="D25" s="2" t="s">
        <v>16</v>
      </c>
      <c r="E25" s="2">
        <f>886-963058853</f>
        <v>-963057967</v>
      </c>
      <c r="F25" s="2" t="s">
        <v>53</v>
      </c>
      <c r="G25" s="4">
        <v>0.47916666666666669</v>
      </c>
      <c r="H25" s="2" t="s">
        <v>149</v>
      </c>
      <c r="I25" s="2" t="s">
        <v>61</v>
      </c>
      <c r="J25" s="2">
        <v>3</v>
      </c>
      <c r="K25" s="2">
        <v>3</v>
      </c>
      <c r="L25" s="2" t="s">
        <v>150</v>
      </c>
      <c r="M25" s="2" t="s">
        <v>151</v>
      </c>
      <c r="N25" s="2" t="s">
        <v>152</v>
      </c>
      <c r="O25" s="9">
        <v>80000</v>
      </c>
      <c r="P25" s="18">
        <f t="shared" si="0"/>
        <v>8000</v>
      </c>
      <c r="Q25" s="17">
        <f t="shared" si="1"/>
        <v>88000</v>
      </c>
    </row>
    <row r="26" spans="1:17" x14ac:dyDescent="0.3">
      <c r="A26" s="2">
        <v>25</v>
      </c>
      <c r="B26" s="3">
        <v>45336</v>
      </c>
      <c r="C26" s="2" t="s">
        <v>153</v>
      </c>
      <c r="D26" s="2" t="s">
        <v>16</v>
      </c>
      <c r="E26" s="2">
        <v>886903111548</v>
      </c>
      <c r="F26" s="2" t="s">
        <v>154</v>
      </c>
      <c r="G26" s="4">
        <v>0.54166666666666663</v>
      </c>
      <c r="H26" s="2" t="s">
        <v>48</v>
      </c>
      <c r="I26" s="2" t="s">
        <v>155</v>
      </c>
      <c r="J26" s="2">
        <v>7</v>
      </c>
      <c r="K26" s="2">
        <v>6</v>
      </c>
      <c r="L26" s="2" t="s">
        <v>146</v>
      </c>
      <c r="M26" s="2" t="s">
        <v>147</v>
      </c>
      <c r="N26" s="2" t="s">
        <v>148</v>
      </c>
      <c r="O26" s="9">
        <v>80000</v>
      </c>
      <c r="P26" s="18">
        <f t="shared" si="0"/>
        <v>8000</v>
      </c>
      <c r="Q26" s="17">
        <f t="shared" si="1"/>
        <v>88000</v>
      </c>
    </row>
    <row r="27" spans="1:17" ht="27" x14ac:dyDescent="0.3">
      <c r="A27" s="2">
        <v>26</v>
      </c>
      <c r="B27" s="3">
        <v>45336</v>
      </c>
      <c r="C27" s="2" t="s">
        <v>156</v>
      </c>
      <c r="D27" s="2" t="s">
        <v>59</v>
      </c>
      <c r="E27" s="2" t="s">
        <v>157</v>
      </c>
      <c r="F27" s="2" t="s">
        <v>158</v>
      </c>
      <c r="G27" s="4">
        <v>0.625</v>
      </c>
      <c r="H27" s="2" t="s">
        <v>229</v>
      </c>
      <c r="I27" s="2" t="s">
        <v>28</v>
      </c>
      <c r="J27" s="2">
        <v>2</v>
      </c>
      <c r="K27" s="2">
        <v>3</v>
      </c>
      <c r="L27" s="2" t="s">
        <v>159</v>
      </c>
      <c r="M27" s="2" t="s">
        <v>160</v>
      </c>
      <c r="N27" s="2" t="s">
        <v>161</v>
      </c>
      <c r="O27" s="9">
        <v>80000</v>
      </c>
      <c r="P27" s="18">
        <f t="shared" si="0"/>
        <v>8000</v>
      </c>
      <c r="Q27" s="17">
        <f t="shared" si="1"/>
        <v>88000</v>
      </c>
    </row>
    <row r="28" spans="1:17" x14ac:dyDescent="0.3">
      <c r="A28" s="2">
        <v>27</v>
      </c>
      <c r="B28" s="3">
        <v>45336</v>
      </c>
      <c r="C28" s="2" t="s">
        <v>89</v>
      </c>
      <c r="D28" s="2" t="s">
        <v>16</v>
      </c>
      <c r="E28" s="2">
        <f>886-911075661</f>
        <v>-911074775</v>
      </c>
      <c r="F28" s="2" t="s">
        <v>34</v>
      </c>
      <c r="G28" s="4">
        <v>0.6875</v>
      </c>
      <c r="H28" s="2" t="s">
        <v>162</v>
      </c>
      <c r="I28" s="2" t="s">
        <v>36</v>
      </c>
      <c r="J28" s="2">
        <v>6</v>
      </c>
      <c r="K28" s="2">
        <v>7</v>
      </c>
      <c r="L28" s="2" t="s">
        <v>91</v>
      </c>
      <c r="M28" s="2" t="s">
        <v>92</v>
      </c>
      <c r="N28" s="2" t="s">
        <v>93</v>
      </c>
      <c r="O28" s="9">
        <v>80000</v>
      </c>
      <c r="P28" s="18">
        <f t="shared" si="0"/>
        <v>8000</v>
      </c>
      <c r="Q28" s="17">
        <f t="shared" si="1"/>
        <v>88000</v>
      </c>
    </row>
    <row r="29" spans="1:17" ht="27" x14ac:dyDescent="0.3">
      <c r="A29" s="2">
        <v>28</v>
      </c>
      <c r="B29" s="3">
        <v>45337</v>
      </c>
      <c r="C29" s="2" t="s">
        <v>163</v>
      </c>
      <c r="D29" s="2" t="s">
        <v>164</v>
      </c>
      <c r="E29" s="2" t="s">
        <v>165</v>
      </c>
      <c r="F29" s="2" t="s">
        <v>166</v>
      </c>
      <c r="G29" s="4">
        <v>0.30902777777777779</v>
      </c>
      <c r="H29" s="2" t="s">
        <v>126</v>
      </c>
      <c r="I29" s="2" t="s">
        <v>230</v>
      </c>
      <c r="J29" s="2">
        <v>4</v>
      </c>
      <c r="K29" s="2">
        <v>5</v>
      </c>
      <c r="L29" s="2" t="s">
        <v>167</v>
      </c>
      <c r="M29" s="2" t="s">
        <v>168</v>
      </c>
      <c r="N29" s="2" t="s">
        <v>169</v>
      </c>
      <c r="O29" s="9">
        <v>80000</v>
      </c>
      <c r="P29" s="18">
        <f t="shared" si="0"/>
        <v>8000</v>
      </c>
      <c r="Q29" s="17">
        <f t="shared" si="1"/>
        <v>88000</v>
      </c>
    </row>
    <row r="30" spans="1:17" ht="27" x14ac:dyDescent="0.3">
      <c r="A30" s="2">
        <v>29</v>
      </c>
      <c r="B30" s="3">
        <v>45337</v>
      </c>
      <c r="C30" s="2" t="s">
        <v>170</v>
      </c>
      <c r="D30" s="2" t="s">
        <v>164</v>
      </c>
      <c r="E30" s="2">
        <f>84-985000076</f>
        <v>-984999992</v>
      </c>
      <c r="F30" s="2" t="s">
        <v>166</v>
      </c>
      <c r="G30" s="4">
        <v>0.35416666666666669</v>
      </c>
      <c r="H30" s="2" t="s">
        <v>126</v>
      </c>
      <c r="I30" s="2" t="s">
        <v>230</v>
      </c>
      <c r="J30" s="2">
        <v>4</v>
      </c>
      <c r="K30" s="2">
        <v>5</v>
      </c>
      <c r="L30" s="2" t="s">
        <v>37</v>
      </c>
      <c r="M30" s="2" t="s">
        <v>38</v>
      </c>
      <c r="N30" s="2" t="s">
        <v>39</v>
      </c>
      <c r="O30" s="9">
        <v>80000</v>
      </c>
      <c r="P30" s="18">
        <f t="shared" si="0"/>
        <v>8000</v>
      </c>
      <c r="Q30" s="17">
        <f t="shared" si="1"/>
        <v>88000</v>
      </c>
    </row>
    <row r="31" spans="1:17" x14ac:dyDescent="0.3">
      <c r="A31" s="2">
        <v>30</v>
      </c>
      <c r="B31" s="3">
        <v>45338</v>
      </c>
      <c r="C31" s="2" t="s">
        <v>171</v>
      </c>
      <c r="D31" s="2" t="s">
        <v>59</v>
      </c>
      <c r="E31" s="2">
        <f>852-93440441</f>
        <v>-93439589</v>
      </c>
      <c r="F31" s="2" t="s">
        <v>172</v>
      </c>
      <c r="G31" s="4">
        <v>0.21875</v>
      </c>
      <c r="H31" s="2" t="s">
        <v>173</v>
      </c>
      <c r="I31" s="2" t="s">
        <v>19</v>
      </c>
      <c r="J31" s="2">
        <v>6</v>
      </c>
      <c r="K31" s="2">
        <v>6</v>
      </c>
      <c r="L31" s="2" t="s">
        <v>174</v>
      </c>
      <c r="M31" s="2" t="s">
        <v>175</v>
      </c>
      <c r="N31" s="2" t="s">
        <v>176</v>
      </c>
      <c r="O31" s="9">
        <v>80000</v>
      </c>
      <c r="P31" s="18">
        <f t="shared" si="0"/>
        <v>8000</v>
      </c>
      <c r="Q31" s="17">
        <f t="shared" si="1"/>
        <v>88000</v>
      </c>
    </row>
    <row r="32" spans="1:17" ht="27" x14ac:dyDescent="0.3">
      <c r="A32" s="2">
        <v>31</v>
      </c>
      <c r="B32" s="3">
        <v>45340</v>
      </c>
      <c r="C32" s="2" t="s">
        <v>177</v>
      </c>
      <c r="D32" s="2" t="s">
        <v>25</v>
      </c>
      <c r="E32" s="2" t="s">
        <v>178</v>
      </c>
      <c r="F32" s="2" t="s">
        <v>179</v>
      </c>
      <c r="G32" s="4">
        <v>0.28125</v>
      </c>
      <c r="H32" s="2" t="s">
        <v>231</v>
      </c>
      <c r="I32" s="2" t="s">
        <v>19</v>
      </c>
      <c r="J32" s="2">
        <v>6</v>
      </c>
      <c r="K32" s="2" t="s">
        <v>180</v>
      </c>
      <c r="L32" s="2" t="s">
        <v>181</v>
      </c>
      <c r="M32" s="2" t="s">
        <v>182</v>
      </c>
      <c r="N32" s="2" t="s">
        <v>183</v>
      </c>
      <c r="O32" s="9">
        <v>80000</v>
      </c>
      <c r="P32" s="18">
        <f t="shared" si="0"/>
        <v>8000</v>
      </c>
      <c r="Q32" s="17">
        <f t="shared" si="1"/>
        <v>88000</v>
      </c>
    </row>
    <row r="33" spans="1:17" x14ac:dyDescent="0.3">
      <c r="A33" s="2">
        <v>32</v>
      </c>
      <c r="B33" s="3">
        <v>45340</v>
      </c>
      <c r="C33" s="2" t="s">
        <v>153</v>
      </c>
      <c r="D33" s="2" t="s">
        <v>16</v>
      </c>
      <c r="E33" s="2">
        <f>886-903111548</f>
        <v>-903110662</v>
      </c>
      <c r="F33" s="2" t="s">
        <v>184</v>
      </c>
      <c r="G33" s="4">
        <v>0.35416666666666669</v>
      </c>
      <c r="H33" s="2" t="s">
        <v>155</v>
      </c>
      <c r="I33" s="2" t="s">
        <v>36</v>
      </c>
      <c r="J33" s="2">
        <v>7</v>
      </c>
      <c r="K33" s="2">
        <v>6</v>
      </c>
      <c r="L33" s="2" t="s">
        <v>185</v>
      </c>
      <c r="M33" s="2" t="s">
        <v>186</v>
      </c>
      <c r="N33" s="2" t="s">
        <v>187</v>
      </c>
      <c r="O33" s="9">
        <v>80000</v>
      </c>
      <c r="P33" s="18">
        <f t="shared" si="0"/>
        <v>8000</v>
      </c>
      <c r="Q33" s="17">
        <f t="shared" si="1"/>
        <v>88000</v>
      </c>
    </row>
    <row r="34" spans="1:17" x14ac:dyDescent="0.3">
      <c r="A34" s="2">
        <v>33</v>
      </c>
      <c r="B34" s="3">
        <v>45340</v>
      </c>
      <c r="C34" s="2" t="s">
        <v>138</v>
      </c>
      <c r="D34" s="2" t="s">
        <v>16</v>
      </c>
      <c r="E34" s="2">
        <v>886923377097</v>
      </c>
      <c r="F34" s="2" t="s">
        <v>188</v>
      </c>
      <c r="G34" s="4">
        <v>0.35416666666666669</v>
      </c>
      <c r="H34" s="2" t="s">
        <v>189</v>
      </c>
      <c r="I34" s="2" t="s">
        <v>28</v>
      </c>
      <c r="J34" s="2">
        <v>6</v>
      </c>
      <c r="K34" s="2">
        <v>5</v>
      </c>
      <c r="L34" s="2" t="s">
        <v>190</v>
      </c>
      <c r="M34" s="2" t="s">
        <v>191</v>
      </c>
      <c r="N34" s="2" t="s">
        <v>192</v>
      </c>
      <c r="O34" s="9">
        <v>80000</v>
      </c>
      <c r="P34" s="18">
        <f t="shared" si="0"/>
        <v>8000</v>
      </c>
      <c r="Q34" s="17">
        <f t="shared" si="1"/>
        <v>88000</v>
      </c>
    </row>
    <row r="35" spans="1:17" ht="27" x14ac:dyDescent="0.3">
      <c r="A35" s="13">
        <v>34</v>
      </c>
      <c r="B35" s="16">
        <v>45342</v>
      </c>
      <c r="C35" s="5" t="s">
        <v>236</v>
      </c>
      <c r="D35" s="13" t="s">
        <v>193</v>
      </c>
      <c r="E35" s="13">
        <f>66-645956249</f>
        <v>-645956183</v>
      </c>
      <c r="F35" s="13" t="s">
        <v>194</v>
      </c>
      <c r="G35" s="15">
        <v>0.54166666666666663</v>
      </c>
      <c r="H35" s="13" t="s">
        <v>195</v>
      </c>
      <c r="I35" s="13" t="s">
        <v>19</v>
      </c>
      <c r="J35" s="13">
        <v>1</v>
      </c>
      <c r="K35" s="13">
        <v>1</v>
      </c>
      <c r="L35" s="13" t="s">
        <v>174</v>
      </c>
      <c r="M35" s="13" t="s">
        <v>175</v>
      </c>
      <c r="N35" s="13" t="s">
        <v>176</v>
      </c>
      <c r="O35" s="14">
        <v>80000</v>
      </c>
      <c r="P35" s="18">
        <f t="shared" si="0"/>
        <v>8000</v>
      </c>
      <c r="Q35" s="17">
        <f t="shared" si="1"/>
        <v>88000</v>
      </c>
    </row>
    <row r="36" spans="1:17" ht="27" x14ac:dyDescent="0.3">
      <c r="A36" s="13">
        <v>35</v>
      </c>
      <c r="B36" s="16">
        <v>45343</v>
      </c>
      <c r="C36" s="13" t="s">
        <v>236</v>
      </c>
      <c r="D36" s="13" t="s">
        <v>193</v>
      </c>
      <c r="E36" s="13">
        <f>66-645956249</f>
        <v>-645956183</v>
      </c>
      <c r="F36" s="13" t="s">
        <v>194</v>
      </c>
      <c r="G36" s="15">
        <v>0.54166666666666663</v>
      </c>
      <c r="H36" s="13" t="s">
        <v>196</v>
      </c>
      <c r="I36" s="13" t="s">
        <v>19</v>
      </c>
      <c r="J36" s="13">
        <v>3</v>
      </c>
      <c r="K36" s="13">
        <v>3</v>
      </c>
      <c r="L36" s="13" t="s">
        <v>21</v>
      </c>
      <c r="M36" s="13" t="s">
        <v>22</v>
      </c>
      <c r="N36" s="13" t="s">
        <v>23</v>
      </c>
      <c r="O36" s="14">
        <v>80000</v>
      </c>
      <c r="P36" s="18">
        <f t="shared" si="0"/>
        <v>8000</v>
      </c>
      <c r="Q36" s="17">
        <f t="shared" si="1"/>
        <v>88000</v>
      </c>
    </row>
    <row r="37" spans="1:17" x14ac:dyDescent="0.3">
      <c r="A37" s="2">
        <v>36</v>
      </c>
      <c r="B37" s="3">
        <v>45343</v>
      </c>
      <c r="C37" s="2" t="s">
        <v>197</v>
      </c>
      <c r="D37" s="2" t="s">
        <v>16</v>
      </c>
      <c r="E37" s="2">
        <f>886-966672183</f>
        <v>-966671297</v>
      </c>
      <c r="F37" s="2" t="s">
        <v>198</v>
      </c>
      <c r="G37" s="4">
        <v>0.9375</v>
      </c>
      <c r="H37" s="2" t="s">
        <v>126</v>
      </c>
      <c r="I37" s="2" t="s">
        <v>199</v>
      </c>
      <c r="J37" s="2">
        <v>5</v>
      </c>
      <c r="K37" s="2">
        <v>5</v>
      </c>
      <c r="L37" s="2" t="s">
        <v>91</v>
      </c>
      <c r="M37" s="2" t="s">
        <v>92</v>
      </c>
      <c r="N37" s="2" t="s">
        <v>93</v>
      </c>
      <c r="O37" s="9">
        <v>80000</v>
      </c>
      <c r="P37" s="18">
        <f t="shared" si="0"/>
        <v>8000</v>
      </c>
      <c r="Q37" s="17">
        <f t="shared" si="1"/>
        <v>88000</v>
      </c>
    </row>
    <row r="38" spans="1:17" ht="27" x14ac:dyDescent="0.3">
      <c r="A38" s="2">
        <v>37</v>
      </c>
      <c r="B38" s="3">
        <v>45344</v>
      </c>
      <c r="C38" s="2" t="s">
        <v>177</v>
      </c>
      <c r="D38" s="2" t="s">
        <v>25</v>
      </c>
      <c r="E38" s="2" t="s">
        <v>178</v>
      </c>
      <c r="F38" s="2" t="s">
        <v>200</v>
      </c>
      <c r="G38" s="4">
        <v>0.44444444444444442</v>
      </c>
      <c r="H38" s="2" t="s">
        <v>19</v>
      </c>
      <c r="I38" s="2" t="s">
        <v>232</v>
      </c>
      <c r="J38" s="2">
        <v>6</v>
      </c>
      <c r="K38" s="2">
        <v>3</v>
      </c>
      <c r="L38" s="2" t="s">
        <v>181</v>
      </c>
      <c r="M38" s="2" t="s">
        <v>182</v>
      </c>
      <c r="N38" s="2" t="s">
        <v>183</v>
      </c>
      <c r="O38" s="9">
        <v>80000</v>
      </c>
      <c r="P38" s="18">
        <f t="shared" si="0"/>
        <v>8000</v>
      </c>
      <c r="Q38" s="17">
        <f t="shared" si="1"/>
        <v>88000</v>
      </c>
    </row>
    <row r="39" spans="1:17" x14ac:dyDescent="0.3">
      <c r="A39" s="2">
        <v>38</v>
      </c>
      <c r="B39" s="3">
        <v>45344</v>
      </c>
      <c r="C39" s="2" t="s">
        <v>201</v>
      </c>
      <c r="D39" s="2" t="s">
        <v>16</v>
      </c>
      <c r="E39" s="2" t="s">
        <v>202</v>
      </c>
      <c r="F39" s="2" t="s">
        <v>53</v>
      </c>
      <c r="G39" s="4">
        <v>0.5</v>
      </c>
      <c r="H39" s="2" t="s">
        <v>203</v>
      </c>
      <c r="I39" s="2" t="s">
        <v>28</v>
      </c>
      <c r="J39" s="2">
        <v>5</v>
      </c>
      <c r="K39" s="2">
        <v>7</v>
      </c>
      <c r="L39" s="2" t="s">
        <v>91</v>
      </c>
      <c r="M39" s="2" t="s">
        <v>92</v>
      </c>
      <c r="N39" s="2" t="s">
        <v>93</v>
      </c>
      <c r="O39" s="9">
        <v>80000</v>
      </c>
      <c r="P39" s="18">
        <f t="shared" si="0"/>
        <v>8000</v>
      </c>
      <c r="Q39" s="17">
        <f t="shared" si="1"/>
        <v>88000</v>
      </c>
    </row>
    <row r="40" spans="1:17" x14ac:dyDescent="0.3">
      <c r="A40" s="2">
        <v>39</v>
      </c>
      <c r="B40" s="3">
        <v>45347</v>
      </c>
      <c r="C40" s="2" t="s">
        <v>197</v>
      </c>
      <c r="D40" s="2" t="s">
        <v>16</v>
      </c>
      <c r="E40" s="2">
        <f>886-966672183</f>
        <v>-966671297</v>
      </c>
      <c r="F40" s="2" t="s">
        <v>204</v>
      </c>
      <c r="G40" s="4">
        <v>0.75</v>
      </c>
      <c r="H40" s="2" t="s">
        <v>205</v>
      </c>
      <c r="I40" s="2" t="s">
        <v>19</v>
      </c>
      <c r="J40" s="2">
        <v>5</v>
      </c>
      <c r="K40" s="2">
        <v>5</v>
      </c>
      <c r="L40" s="2" t="s">
        <v>140</v>
      </c>
      <c r="M40" s="2" t="s">
        <v>141</v>
      </c>
      <c r="N40" s="2" t="s">
        <v>142</v>
      </c>
      <c r="O40" s="9">
        <v>80000</v>
      </c>
      <c r="P40" s="18">
        <f t="shared" si="0"/>
        <v>8000</v>
      </c>
      <c r="Q40" s="17">
        <f t="shared" si="1"/>
        <v>88000</v>
      </c>
    </row>
    <row r="41" spans="1:17" ht="27" x14ac:dyDescent="0.3">
      <c r="A41" s="2">
        <v>40</v>
      </c>
      <c r="B41" s="3">
        <v>45348</v>
      </c>
      <c r="C41" s="2" t="s">
        <v>206</v>
      </c>
      <c r="D41" s="2" t="s">
        <v>16</v>
      </c>
      <c r="E41" s="2">
        <f>886-956603323</f>
        <v>-956602437</v>
      </c>
      <c r="F41" s="2" t="s">
        <v>18</v>
      </c>
      <c r="G41" s="4">
        <v>0.64583333333333337</v>
      </c>
      <c r="H41" s="2" t="s">
        <v>233</v>
      </c>
      <c r="I41" s="2" t="s">
        <v>19</v>
      </c>
      <c r="J41" s="2">
        <v>3</v>
      </c>
      <c r="K41" s="2">
        <v>4</v>
      </c>
      <c r="L41" s="2" t="s">
        <v>21</v>
      </c>
      <c r="M41" s="2" t="s">
        <v>22</v>
      </c>
      <c r="N41" s="2" t="s">
        <v>23</v>
      </c>
      <c r="O41" s="9">
        <v>80000</v>
      </c>
      <c r="P41" s="18">
        <f t="shared" si="0"/>
        <v>8000</v>
      </c>
      <c r="Q41" s="17">
        <f t="shared" si="1"/>
        <v>88000</v>
      </c>
    </row>
    <row r="42" spans="1:17" x14ac:dyDescent="0.3">
      <c r="A42" s="2">
        <v>41</v>
      </c>
      <c r="B42" s="3">
        <v>45348</v>
      </c>
      <c r="C42" s="2" t="s">
        <v>207</v>
      </c>
      <c r="D42" s="2" t="s">
        <v>16</v>
      </c>
      <c r="E42" s="2">
        <f>886-916153559</f>
        <v>-916152673</v>
      </c>
      <c r="F42" s="2" t="s">
        <v>34</v>
      </c>
      <c r="G42" s="4">
        <v>0.66666666666666663</v>
      </c>
      <c r="H42" s="2" t="s">
        <v>208</v>
      </c>
      <c r="I42" s="2" t="s">
        <v>36</v>
      </c>
      <c r="J42" s="2">
        <v>6</v>
      </c>
      <c r="K42" s="2">
        <v>6</v>
      </c>
      <c r="L42" s="2" t="s">
        <v>209</v>
      </c>
      <c r="M42" s="2" t="s">
        <v>210</v>
      </c>
      <c r="N42" s="2" t="s">
        <v>211</v>
      </c>
      <c r="O42" s="9">
        <v>80000</v>
      </c>
      <c r="P42" s="18">
        <f t="shared" si="0"/>
        <v>8000</v>
      </c>
      <c r="Q42" s="17">
        <f t="shared" si="1"/>
        <v>88000</v>
      </c>
    </row>
    <row r="43" spans="1:17" x14ac:dyDescent="0.3">
      <c r="A43" s="2">
        <v>42</v>
      </c>
      <c r="B43" s="3">
        <v>45350</v>
      </c>
      <c r="C43" s="2" t="s">
        <v>212</v>
      </c>
      <c r="D43" s="2" t="s">
        <v>16</v>
      </c>
      <c r="E43" s="2">
        <f>886-920501268</f>
        <v>-920500382</v>
      </c>
      <c r="F43" s="2" t="s">
        <v>213</v>
      </c>
      <c r="G43" s="4">
        <v>1.3888888888888889E-3</v>
      </c>
      <c r="H43" s="2" t="s">
        <v>126</v>
      </c>
      <c r="I43" s="2" t="s">
        <v>214</v>
      </c>
      <c r="J43" s="2">
        <v>6</v>
      </c>
      <c r="K43" s="2">
        <v>6</v>
      </c>
      <c r="L43" s="2" t="s">
        <v>97</v>
      </c>
      <c r="M43" s="2" t="s">
        <v>98</v>
      </c>
      <c r="N43" s="2" t="s">
        <v>99</v>
      </c>
      <c r="O43" s="9">
        <v>80000</v>
      </c>
      <c r="P43" s="18">
        <f t="shared" si="0"/>
        <v>8000</v>
      </c>
      <c r="Q43" s="17">
        <f t="shared" si="1"/>
        <v>88000</v>
      </c>
    </row>
    <row r="44" spans="1:17" x14ac:dyDescent="0.3">
      <c r="A44" s="2">
        <v>43</v>
      </c>
      <c r="B44" s="3">
        <v>45350</v>
      </c>
      <c r="C44" s="2" t="s">
        <v>215</v>
      </c>
      <c r="D44" s="2" t="s">
        <v>16</v>
      </c>
      <c r="E44" s="2">
        <f>886-922770067</f>
        <v>-922769181</v>
      </c>
      <c r="F44" s="2" t="s">
        <v>47</v>
      </c>
      <c r="G44" s="4">
        <v>0.4826388888888889</v>
      </c>
      <c r="H44" s="2" t="s">
        <v>48</v>
      </c>
      <c r="I44" s="2" t="s">
        <v>216</v>
      </c>
      <c r="J44" s="2">
        <v>3</v>
      </c>
      <c r="K44" s="2">
        <v>3</v>
      </c>
      <c r="L44" s="2" t="s">
        <v>21</v>
      </c>
      <c r="M44" s="2" t="s">
        <v>22</v>
      </c>
      <c r="N44" s="5" t="s">
        <v>23</v>
      </c>
      <c r="O44" s="11">
        <v>80000</v>
      </c>
      <c r="P44" s="18">
        <f>O44*0.1</f>
        <v>8000</v>
      </c>
      <c r="Q44" s="17">
        <f>SUM(O44:P44)</f>
        <v>88000</v>
      </c>
    </row>
    <row r="45" spans="1:17" ht="21" customHeight="1" x14ac:dyDescent="0.3">
      <c r="N45" s="12" t="s">
        <v>217</v>
      </c>
      <c r="O45" s="10">
        <f>SUM(O2:O44)</f>
        <v>3790000</v>
      </c>
      <c r="P45" s="17">
        <f>SUM(P2:P44)</f>
        <v>379000</v>
      </c>
      <c r="Q45" s="17">
        <f>SUM(Q2:Q44)</f>
        <v>4169000</v>
      </c>
    </row>
  </sheetData>
  <phoneticPr fontId="20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cp:lastPrinted>2024-02-28T05:14:09Z</cp:lastPrinted>
  <dcterms:created xsi:type="dcterms:W3CDTF">2024-02-28T05:14:23Z</dcterms:created>
  <dcterms:modified xsi:type="dcterms:W3CDTF">2024-02-29T09:24:47Z</dcterms:modified>
</cp:coreProperties>
</file>