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■대리_강병은(Bryan)\■■■Penny_241210 7박8일■■■\"/>
    </mc:Choice>
  </mc:AlternateContent>
  <bookViews>
    <workbookView xWindow="28680" yWindow="0" windowWidth="29040" windowHeight="15840"/>
  </bookViews>
  <sheets>
    <sheet name="페니투어_영업이익" sheetId="3" r:id="rId1"/>
    <sheet name="Sheet1" sheetId="4" r:id="rId2"/>
  </sheets>
  <definedNames>
    <definedName name="_xlnm.Print_Area" localSheetId="1">Sheet1!$A$1:$K$46</definedName>
    <definedName name="_xlnm.Print_Area" localSheetId="0">페니투어_영업이익!$A$1:$V$24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3" l="1"/>
  <c r="U11" i="3"/>
  <c r="I9" i="3"/>
  <c r="O4" i="3" l="1"/>
  <c r="E9" i="3"/>
  <c r="K17" i="3"/>
  <c r="I11" i="3"/>
  <c r="J11" i="3"/>
  <c r="J10" i="3"/>
  <c r="J17" i="3" s="1"/>
  <c r="E10" i="3"/>
  <c r="E17" i="3"/>
  <c r="I10" i="3"/>
  <c r="I8" i="3"/>
  <c r="O8" i="3" s="1"/>
  <c r="K7" i="3"/>
  <c r="I7" i="3"/>
  <c r="G17" i="3"/>
  <c r="O13" i="3"/>
  <c r="N17" i="3"/>
  <c r="L17" i="3"/>
  <c r="H17" i="3"/>
  <c r="F17" i="3"/>
  <c r="D17" i="3"/>
  <c r="O6" i="3"/>
  <c r="O14" i="3"/>
  <c r="O15" i="3"/>
  <c r="O16" i="3"/>
  <c r="O7" i="3"/>
  <c r="C17" i="3"/>
  <c r="M17" i="3"/>
  <c r="O10" i="3" l="1"/>
  <c r="O9" i="3"/>
  <c r="O5" i="3"/>
  <c r="I17" i="3"/>
  <c r="O11" i="3"/>
  <c r="O12" i="3"/>
  <c r="O17" i="3" l="1"/>
  <c r="P17" i="3" s="1"/>
  <c r="P18" i="3" s="1"/>
</calcChain>
</file>

<file path=xl/comments1.xml><?xml version="1.0" encoding="utf-8"?>
<comments xmlns="http://schemas.openxmlformats.org/spreadsheetml/2006/main">
  <authors>
    <author>TK-OFFICE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15</t>
        </r>
        <r>
          <rPr>
            <sz val="9"/>
            <color indexed="81"/>
            <rFont val="돋움"/>
            <family val="3"/>
            <charset val="129"/>
          </rPr>
          <t>인승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쏠라티</t>
        </r>
        <r>
          <rPr>
            <sz val="9"/>
            <color indexed="81"/>
            <rFont val="Tahoma"/>
            <family val="2"/>
          </rPr>
          <t>(VAT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대표님과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결제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투어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시작일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결제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석식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고구려구이명가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홍대점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우대꽃갈비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경복궁</t>
        </r>
        <r>
          <rPr>
            <sz val="9"/>
            <color indexed="81"/>
            <rFont val="Tahoma"/>
            <family val="2"/>
          </rPr>
          <t xml:space="preserve"> 11</t>
        </r>
        <r>
          <rPr>
            <sz val="9"/>
            <color indexed="81"/>
            <rFont val="돋움"/>
            <family val="3"/>
            <charset val="129"/>
          </rPr>
          <t>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가이드포함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난타</t>
        </r>
        <r>
          <rPr>
            <sz val="9"/>
            <color indexed="81"/>
            <rFont val="Tahoma"/>
            <family val="2"/>
          </rPr>
          <t xml:space="preserve">VIP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중식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토속촌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삼계탕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TK-OFFICE:
</t>
        </r>
        <r>
          <rPr>
            <b/>
            <sz val="9"/>
            <color indexed="81"/>
            <rFont val="돋움"/>
            <family val="3"/>
            <charset val="129"/>
          </rPr>
          <t xml:space="preserve">김유정레일바이크
알파카월드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산골닭갈비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철판닭갈비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밥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소노벨</t>
        </r>
        <r>
          <rPr>
            <sz val="9"/>
            <color indexed="81"/>
            <rFont val="Tahoma"/>
            <family val="2"/>
          </rPr>
          <t xml:space="preserve"> B </t>
        </r>
        <r>
          <rPr>
            <sz val="9"/>
            <color indexed="81"/>
            <rFont val="돋움"/>
            <family val="3"/>
            <charset val="129"/>
          </rPr>
          <t>스위트</t>
        </r>
        <r>
          <rPr>
            <sz val="9"/>
            <color indexed="81"/>
            <rFont val="Tahoma"/>
            <family val="2"/>
          </rPr>
          <t xml:space="preserve"> X 2</t>
        </r>
        <r>
          <rPr>
            <sz val="9"/>
            <color indexed="81"/>
            <rFont val="돋움"/>
            <family val="3"/>
            <charset val="129"/>
          </rPr>
          <t xml:space="preserve">객실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스키복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고글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스키장비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프라이빗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 xml:space="preserve">개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소노벨</t>
        </r>
        <r>
          <rPr>
            <sz val="9"/>
            <color indexed="81"/>
            <rFont val="Tahoma"/>
            <family val="2"/>
          </rPr>
          <t xml:space="preserve"> B </t>
        </r>
        <r>
          <rPr>
            <sz val="9"/>
            <color indexed="81"/>
            <rFont val="돋움"/>
            <family val="3"/>
            <charset val="129"/>
          </rPr>
          <t>스위트</t>
        </r>
        <r>
          <rPr>
            <sz val="9"/>
            <color indexed="81"/>
            <rFont val="Tahoma"/>
            <family val="2"/>
          </rPr>
          <t xml:space="preserve"> X 2</t>
        </r>
        <r>
          <rPr>
            <sz val="9"/>
            <color indexed="81"/>
            <rFont val="돋움"/>
            <family val="3"/>
            <charset val="129"/>
          </rPr>
          <t xml:space="preserve">객실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스노위랜드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윤기네딸기농장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중식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초록향기농부의밥상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제육정식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TK-OFFICE: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서울스카이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 xml:space="preserve">롯데월드
문보트
</t>
        </r>
      </text>
    </comment>
  </commentList>
</comments>
</file>

<file path=xl/sharedStrings.xml><?xml version="1.0" encoding="utf-8"?>
<sst xmlns="http://schemas.openxmlformats.org/spreadsheetml/2006/main" count="49" uniqueCount="42">
  <si>
    <t>날짜</t>
    <phoneticPr fontId="1" type="noConversion"/>
  </si>
  <si>
    <t>매출액</t>
    <phoneticPr fontId="1" type="noConversion"/>
  </si>
  <si>
    <t>영업이익</t>
    <phoneticPr fontId="1" type="noConversion"/>
  </si>
  <si>
    <t>소계</t>
    <phoneticPr fontId="1" type="noConversion"/>
  </si>
  <si>
    <t>합계</t>
    <phoneticPr fontId="1" type="noConversion"/>
  </si>
  <si>
    <t>매입액(지상비)</t>
    <phoneticPr fontId="1" type="noConversion"/>
  </si>
  <si>
    <t>가이드</t>
    <phoneticPr fontId="1" type="noConversion"/>
  </si>
  <si>
    <t>기타</t>
    <phoneticPr fontId="1" type="noConversion"/>
  </si>
  <si>
    <t>여행자보험</t>
    <phoneticPr fontId="1" type="noConversion"/>
  </si>
  <si>
    <t>체험비</t>
    <phoneticPr fontId="1" type="noConversion"/>
  </si>
  <si>
    <t>중식</t>
    <phoneticPr fontId="1" type="noConversion"/>
  </si>
  <si>
    <t>석식</t>
    <phoneticPr fontId="1" type="noConversion"/>
  </si>
  <si>
    <t>목록</t>
    <phoneticPr fontId="1" type="noConversion"/>
  </si>
  <si>
    <t>04월 12일</t>
    <phoneticPr fontId="1" type="noConversion"/>
  </si>
  <si>
    <t>에어비앤비</t>
    <phoneticPr fontId="1" type="noConversion"/>
  </si>
  <si>
    <t>07월 11일</t>
    <phoneticPr fontId="1" type="noConversion"/>
  </si>
  <si>
    <t>계약금</t>
    <phoneticPr fontId="1" type="noConversion"/>
  </si>
  <si>
    <t>12월 10일</t>
    <phoneticPr fontId="1" type="noConversion"/>
  </si>
  <si>
    <t>잔금</t>
    <phoneticPr fontId="1" type="noConversion"/>
  </si>
  <si>
    <t>차량비</t>
    <phoneticPr fontId="1" type="noConversion"/>
  </si>
  <si>
    <t>직원식사비</t>
    <phoneticPr fontId="1" type="noConversion"/>
  </si>
  <si>
    <t>조식</t>
    <phoneticPr fontId="1" type="noConversion"/>
  </si>
  <si>
    <t>SONO</t>
    <phoneticPr fontId="1" type="noConversion"/>
  </si>
  <si>
    <t>12월 11일</t>
    <phoneticPr fontId="1" type="noConversion"/>
  </si>
  <si>
    <t>12월 12일</t>
    <phoneticPr fontId="1" type="noConversion"/>
  </si>
  <si>
    <t>12월 13일</t>
    <phoneticPr fontId="1" type="noConversion"/>
  </si>
  <si>
    <t>12월 14일</t>
    <phoneticPr fontId="1" type="noConversion"/>
  </si>
  <si>
    <t>12월 15일</t>
    <phoneticPr fontId="1" type="noConversion"/>
  </si>
  <si>
    <t>12월 16일</t>
    <phoneticPr fontId="1" type="noConversion"/>
  </si>
  <si>
    <t>12월 17일</t>
    <phoneticPr fontId="1" type="noConversion"/>
  </si>
  <si>
    <t>2024년 12월 10일 Penny 8D7N 한국투어 손익계산표(영업이익) / 10명 / 강병은대리</t>
    <phoneticPr fontId="1" type="noConversion"/>
  </si>
  <si>
    <t>24.12.19 강병은 대리</t>
    <phoneticPr fontId="1" type="noConversion"/>
  </si>
  <si>
    <t>인센티브</t>
    <phoneticPr fontId="1" type="noConversion"/>
  </si>
  <si>
    <t>강병은 대리 가이드비용</t>
    <phoneticPr fontId="1" type="noConversion"/>
  </si>
  <si>
    <t>항목</t>
    <phoneticPr fontId="1" type="noConversion"/>
  </si>
  <si>
    <t>금액</t>
    <phoneticPr fontId="1" type="noConversion"/>
  </si>
  <si>
    <t>날짜</t>
    <phoneticPr fontId="1" type="noConversion"/>
  </si>
  <si>
    <t>-</t>
    <phoneticPr fontId="1" type="noConversion"/>
  </si>
  <si>
    <t>12.10</t>
    <phoneticPr fontId="1" type="noConversion"/>
  </si>
  <si>
    <t>가이드비</t>
    <phoneticPr fontId="1" type="noConversion"/>
  </si>
  <si>
    <t>합계</t>
    <phoneticPr fontId="1" type="noConversion"/>
  </si>
  <si>
    <t>가이드비(주말)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</si>
</sst>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_ ;[Red]\-#,##0\ "/>
    <numFmt numFmtId="178" formatCode="mm&quot;월&quot;\ 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16"/>
      <color theme="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76" fontId="8" fillId="5" borderId="24" xfId="0" applyNumberFormat="1" applyFont="1" applyFill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0" fillId="8" borderId="6" xfId="1" applyFont="1" applyFill="1" applyBorder="1" applyAlignment="1">
      <alignment horizontal="center" vertical="center"/>
    </xf>
    <xf numFmtId="41" fontId="5" fillId="6" borderId="6" xfId="1" applyFill="1" applyBorder="1" applyAlignment="1">
      <alignment horizontal="center" vertical="center"/>
    </xf>
    <xf numFmtId="41" fontId="7" fillId="0" borderId="19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7" fillId="0" borderId="20" xfId="1" applyFont="1" applyBorder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7" borderId="1" xfId="1" applyFont="1" applyFill="1" applyBorder="1" applyAlignment="1">
      <alignment horizontal="center" vertical="center"/>
    </xf>
    <xf numFmtId="41" fontId="6" fillId="7" borderId="1" xfId="1" applyFont="1" applyFill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8" borderId="11" xfId="1" applyFont="1" applyFill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7" fillId="0" borderId="21" xfId="1" applyFont="1" applyBorder="1" applyAlignment="1">
      <alignment horizontal="center" vertical="center"/>
    </xf>
    <xf numFmtId="176" fontId="8" fillId="5" borderId="23" xfId="0" applyNumberFormat="1" applyFont="1" applyFill="1" applyBorder="1" applyAlignment="1">
      <alignment horizontal="center" vertical="center"/>
    </xf>
    <xf numFmtId="177" fontId="8" fillId="5" borderId="25" xfId="0" applyNumberFormat="1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41" fontId="0" fillId="0" borderId="29" xfId="1" applyFont="1" applyBorder="1" applyAlignment="1">
      <alignment horizontal="center" vertical="center"/>
    </xf>
    <xf numFmtId="41" fontId="0" fillId="0" borderId="30" xfId="1" applyFont="1" applyBorder="1" applyAlignment="1">
      <alignment horizontal="center" vertical="center"/>
    </xf>
    <xf numFmtId="41" fontId="0" fillId="0" borderId="31" xfId="1" applyFont="1" applyBorder="1" applyAlignment="1">
      <alignment horizontal="center" vertical="center"/>
    </xf>
    <xf numFmtId="0" fontId="12" fillId="0" borderId="0" xfId="2">
      <alignment vertical="center"/>
    </xf>
    <xf numFmtId="176" fontId="8" fillId="5" borderId="22" xfId="0" applyNumberFormat="1" applyFont="1" applyFill="1" applyBorder="1" applyAlignment="1">
      <alignment horizontal="center" vertical="center"/>
    </xf>
    <xf numFmtId="176" fontId="8" fillId="5" borderId="3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8" fillId="9" borderId="22" xfId="0" applyFont="1" applyFill="1" applyBorder="1" applyAlignment="1">
      <alignment horizontal="right" vertical="center"/>
    </xf>
    <xf numFmtId="0" fontId="8" fillId="9" borderId="27" xfId="0" applyFont="1" applyFill="1" applyBorder="1" applyAlignment="1">
      <alignment horizontal="right" vertical="center"/>
    </xf>
    <xf numFmtId="0" fontId="8" fillId="9" borderId="25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1" fontId="0" fillId="0" borderId="36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41" fontId="14" fillId="4" borderId="8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77" fontId="8" fillId="9" borderId="32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85371</xdr:colOff>
      <xdr:row>29</xdr:row>
      <xdr:rowOff>199319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628650"/>
          <a:ext cx="2828571" cy="56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3</xdr:row>
      <xdr:rowOff>0</xdr:rowOff>
    </xdr:from>
    <xdr:to>
      <xdr:col>9</xdr:col>
      <xdr:colOff>458631</xdr:colOff>
      <xdr:row>29</xdr:row>
      <xdr:rowOff>152400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1" y="685800"/>
          <a:ext cx="2516030" cy="60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view="pageBreakPreview" topLeftCell="A10" zoomScale="85" zoomScaleNormal="70" zoomScaleSheetLayoutView="85" workbookViewId="0">
      <selection sqref="A1:V21"/>
    </sheetView>
  </sheetViews>
  <sheetFormatPr defaultRowHeight="16.5" x14ac:dyDescent="0.3"/>
  <cols>
    <col min="1" max="1" width="9.875" bestFit="1" customWidth="1"/>
    <col min="2" max="3" width="12.625" bestFit="1" customWidth="1"/>
    <col min="4" max="6" width="11" customWidth="1"/>
    <col min="7" max="7" width="11.375" customWidth="1"/>
    <col min="8" max="11" width="11" customWidth="1"/>
    <col min="12" max="14" width="13.875" bestFit="1" customWidth="1"/>
    <col min="15" max="16" width="12.625" bestFit="1" customWidth="1"/>
    <col min="18" max="18" width="10" bestFit="1" customWidth="1"/>
    <col min="21" max="21" width="9.875" bestFit="1" customWidth="1"/>
  </cols>
  <sheetData>
    <row r="1" spans="1:21" ht="24.75" thickBot="1" x14ac:dyDescent="0.3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 t="s">
        <v>31</v>
      </c>
      <c r="P1" s="37"/>
    </row>
    <row r="2" spans="1:21" x14ac:dyDescent="0.3">
      <c r="A2" s="38" t="s">
        <v>0</v>
      </c>
      <c r="B2" s="40" t="s">
        <v>1</v>
      </c>
      <c r="C2" s="41"/>
      <c r="D2" s="42" t="s">
        <v>5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  <c r="P2" s="46" t="s">
        <v>2</v>
      </c>
      <c r="R2" s="64" t="s">
        <v>33</v>
      </c>
      <c r="S2" s="65"/>
      <c r="T2" s="65"/>
      <c r="U2" s="66"/>
    </row>
    <row r="3" spans="1:21" ht="17.25" thickBot="1" x14ac:dyDescent="0.35">
      <c r="A3" s="39"/>
      <c r="B3" s="1" t="s">
        <v>12</v>
      </c>
      <c r="C3" s="6" t="s">
        <v>3</v>
      </c>
      <c r="D3" s="1" t="s">
        <v>14</v>
      </c>
      <c r="E3" s="1" t="s">
        <v>22</v>
      </c>
      <c r="F3" s="1" t="s">
        <v>19</v>
      </c>
      <c r="G3" s="1" t="s">
        <v>6</v>
      </c>
      <c r="H3" s="1" t="s">
        <v>20</v>
      </c>
      <c r="I3" s="1" t="s">
        <v>9</v>
      </c>
      <c r="J3" s="1" t="s">
        <v>21</v>
      </c>
      <c r="K3" s="1" t="s">
        <v>10</v>
      </c>
      <c r="L3" s="1" t="s">
        <v>11</v>
      </c>
      <c r="M3" s="1" t="s">
        <v>8</v>
      </c>
      <c r="N3" s="1" t="s">
        <v>7</v>
      </c>
      <c r="O3" s="2" t="s">
        <v>3</v>
      </c>
      <c r="P3" s="47"/>
      <c r="R3" s="67"/>
      <c r="S3" s="68"/>
      <c r="T3" s="68"/>
      <c r="U3" s="69"/>
    </row>
    <row r="4" spans="1:21" x14ac:dyDescent="0.3">
      <c r="A4" s="8" t="s">
        <v>13</v>
      </c>
      <c r="B4" s="9" t="s">
        <v>14</v>
      </c>
      <c r="C4" s="13">
        <v>4321800</v>
      </c>
      <c r="D4" s="9">
        <v>1855000</v>
      </c>
      <c r="E4" s="30"/>
      <c r="F4" s="30"/>
      <c r="G4" s="11"/>
      <c r="H4" s="11"/>
      <c r="I4" s="12"/>
      <c r="J4" s="12"/>
      <c r="K4" s="11"/>
      <c r="L4" s="11"/>
      <c r="M4" s="11"/>
      <c r="N4" s="11"/>
      <c r="O4" s="14">
        <f>SUM(D4:N4)</f>
        <v>1855000</v>
      </c>
      <c r="P4" s="15"/>
      <c r="R4" s="59" t="s">
        <v>36</v>
      </c>
      <c r="S4" s="60" t="s">
        <v>34</v>
      </c>
      <c r="T4" s="60"/>
      <c r="U4" s="61" t="s">
        <v>35</v>
      </c>
    </row>
    <row r="5" spans="1:21" x14ac:dyDescent="0.3">
      <c r="A5" s="8" t="s">
        <v>15</v>
      </c>
      <c r="B5" s="9" t="s">
        <v>16</v>
      </c>
      <c r="C5" s="13">
        <v>3285397</v>
      </c>
      <c r="D5" s="9"/>
      <c r="E5" s="30"/>
      <c r="F5" s="30">
        <v>2750000</v>
      </c>
      <c r="G5" s="11"/>
      <c r="H5" s="11"/>
      <c r="I5" s="12"/>
      <c r="J5" s="12"/>
      <c r="K5" s="11"/>
      <c r="L5" s="11"/>
      <c r="M5" s="11"/>
      <c r="N5" s="11"/>
      <c r="O5" s="14">
        <f t="shared" ref="O5:O16" si="0">SUM(D5:N5)</f>
        <v>2750000</v>
      </c>
      <c r="P5" s="15"/>
      <c r="R5" s="55" t="s">
        <v>38</v>
      </c>
      <c r="S5" s="52" t="s">
        <v>39</v>
      </c>
      <c r="T5" s="52"/>
      <c r="U5" s="56">
        <v>50000</v>
      </c>
    </row>
    <row r="6" spans="1:21" x14ac:dyDescent="0.3">
      <c r="A6" s="8" t="s">
        <v>17</v>
      </c>
      <c r="B6" s="9" t="s">
        <v>18</v>
      </c>
      <c r="C6" s="13">
        <v>5333241</v>
      </c>
      <c r="D6" s="16">
        <v>1786500</v>
      </c>
      <c r="E6" s="30"/>
      <c r="F6" s="11"/>
      <c r="G6" s="11">
        <v>80000</v>
      </c>
      <c r="H6" s="11"/>
      <c r="I6" s="17"/>
      <c r="J6" s="10">
        <v>0</v>
      </c>
      <c r="K6" s="10">
        <v>0</v>
      </c>
      <c r="L6" s="11">
        <v>326000</v>
      </c>
      <c r="M6" s="11"/>
      <c r="N6" s="11"/>
      <c r="O6" s="14">
        <f t="shared" si="0"/>
        <v>2192500</v>
      </c>
      <c r="P6" s="18"/>
      <c r="R6" s="55">
        <v>12.11</v>
      </c>
      <c r="S6" s="52" t="s">
        <v>39</v>
      </c>
      <c r="T6" s="52"/>
      <c r="U6" s="56">
        <v>80000</v>
      </c>
    </row>
    <row r="7" spans="1:21" x14ac:dyDescent="0.3">
      <c r="A7" s="8" t="s">
        <v>23</v>
      </c>
      <c r="B7" s="9"/>
      <c r="C7" s="13"/>
      <c r="D7" s="16"/>
      <c r="E7" s="30"/>
      <c r="F7" s="11"/>
      <c r="G7" s="11">
        <v>160000</v>
      </c>
      <c r="H7" s="11"/>
      <c r="I7" s="17">
        <f>(3000*11)+(40000*10)</f>
        <v>433000</v>
      </c>
      <c r="J7" s="10">
        <v>0</v>
      </c>
      <c r="K7" s="11">
        <f>20000*10</f>
        <v>200000</v>
      </c>
      <c r="L7" s="11">
        <v>0</v>
      </c>
      <c r="M7" s="11"/>
      <c r="N7" s="11"/>
      <c r="O7" s="14">
        <f t="shared" si="0"/>
        <v>793000</v>
      </c>
      <c r="P7" s="18"/>
      <c r="R7" s="55">
        <v>12.12</v>
      </c>
      <c r="S7" s="52" t="s">
        <v>39</v>
      </c>
      <c r="T7" s="52"/>
      <c r="U7" s="56">
        <v>80000</v>
      </c>
    </row>
    <row r="8" spans="1:21" x14ac:dyDescent="0.3">
      <c r="A8" s="8" t="s">
        <v>24</v>
      </c>
      <c r="B8" s="9"/>
      <c r="C8" s="13"/>
      <c r="D8" s="16"/>
      <c r="E8" s="30"/>
      <c r="F8" s="11"/>
      <c r="G8" s="11">
        <v>160000</v>
      </c>
      <c r="H8" s="11"/>
      <c r="I8" s="17">
        <f>(44800*3)+(12000*10)</f>
        <v>254400</v>
      </c>
      <c r="J8" s="10">
        <v>0</v>
      </c>
      <c r="K8" s="10">
        <v>163000</v>
      </c>
      <c r="L8" s="11">
        <v>0</v>
      </c>
      <c r="M8" s="11"/>
      <c r="N8" s="11"/>
      <c r="O8" s="14">
        <f t="shared" si="0"/>
        <v>577400</v>
      </c>
      <c r="P8" s="18"/>
      <c r="R8" s="55">
        <v>12.13</v>
      </c>
      <c r="S8" s="52" t="s">
        <v>39</v>
      </c>
      <c r="T8" s="52"/>
      <c r="U8" s="56">
        <v>80000</v>
      </c>
    </row>
    <row r="9" spans="1:21" x14ac:dyDescent="0.3">
      <c r="A9" s="8" t="s">
        <v>25</v>
      </c>
      <c r="B9" s="19"/>
      <c r="C9" s="13"/>
      <c r="D9" s="16"/>
      <c r="E9" s="30">
        <f>(140000*2)</f>
        <v>280000</v>
      </c>
      <c r="F9" s="11"/>
      <c r="G9" s="11">
        <v>160000</v>
      </c>
      <c r="H9" s="11"/>
      <c r="I9" s="17">
        <f>(22000*10)+(35000*10)+(150000*2)</f>
        <v>870000</v>
      </c>
      <c r="J9" s="10">
        <v>0</v>
      </c>
      <c r="K9" s="10">
        <v>0</v>
      </c>
      <c r="L9" s="11">
        <v>0</v>
      </c>
      <c r="M9" s="11"/>
      <c r="N9" s="11"/>
      <c r="O9" s="14">
        <f t="shared" si="0"/>
        <v>1310000</v>
      </c>
      <c r="P9" s="18"/>
      <c r="R9" s="55">
        <v>12.15</v>
      </c>
      <c r="S9" s="52" t="s">
        <v>41</v>
      </c>
      <c r="T9" s="52"/>
      <c r="U9" s="56">
        <v>150000</v>
      </c>
    </row>
    <row r="10" spans="1:21" x14ac:dyDescent="0.3">
      <c r="A10" s="8" t="s">
        <v>26</v>
      </c>
      <c r="B10" s="19"/>
      <c r="C10" s="13"/>
      <c r="D10" s="16"/>
      <c r="E10" s="30">
        <f>(185000*2)</f>
        <v>370000</v>
      </c>
      <c r="F10" s="11"/>
      <c r="G10" s="11"/>
      <c r="H10" s="11"/>
      <c r="I10" s="17">
        <f>(25000*10)</f>
        <v>250000</v>
      </c>
      <c r="J10" s="10">
        <f>(25000*10)</f>
        <v>250000</v>
      </c>
      <c r="K10" s="10">
        <v>0</v>
      </c>
      <c r="L10" s="11">
        <v>0</v>
      </c>
      <c r="M10" s="11"/>
      <c r="N10" s="11"/>
      <c r="O10" s="14">
        <f t="shared" si="0"/>
        <v>870000</v>
      </c>
      <c r="P10" s="18"/>
      <c r="R10" s="55">
        <v>12.16</v>
      </c>
      <c r="S10" s="52" t="s">
        <v>39</v>
      </c>
      <c r="T10" s="52"/>
      <c r="U10" s="56">
        <v>80000</v>
      </c>
    </row>
    <row r="11" spans="1:21" x14ac:dyDescent="0.3">
      <c r="A11" s="8" t="s">
        <v>27</v>
      </c>
      <c r="B11" s="19"/>
      <c r="C11" s="13"/>
      <c r="D11" s="16"/>
      <c r="E11" s="30"/>
      <c r="F11" s="11"/>
      <c r="G11" s="11">
        <v>150000</v>
      </c>
      <c r="H11" s="11"/>
      <c r="I11" s="17">
        <f>(15000*10)</f>
        <v>150000</v>
      </c>
      <c r="J11" s="10">
        <f>(25000*10)</f>
        <v>250000</v>
      </c>
      <c r="K11" s="10">
        <v>143000</v>
      </c>
      <c r="L11" s="11">
        <v>0</v>
      </c>
      <c r="M11" s="11"/>
      <c r="N11" s="11"/>
      <c r="O11" s="14">
        <f t="shared" si="0"/>
        <v>693000</v>
      </c>
      <c r="P11" s="18"/>
      <c r="R11" s="55" t="s">
        <v>37</v>
      </c>
      <c r="S11" s="52" t="s">
        <v>32</v>
      </c>
      <c r="T11" s="52"/>
      <c r="U11" s="56">
        <f>P18</f>
        <v>142953.80000000002</v>
      </c>
    </row>
    <row r="12" spans="1:21" x14ac:dyDescent="0.3">
      <c r="A12" s="8" t="s">
        <v>28</v>
      </c>
      <c r="B12" s="19"/>
      <c r="C12" s="13"/>
      <c r="D12" s="16"/>
      <c r="E12" s="30"/>
      <c r="F12" s="11"/>
      <c r="G12" s="11"/>
      <c r="H12" s="11"/>
      <c r="I12" s="17">
        <v>470000</v>
      </c>
      <c r="J12" s="10">
        <v>0</v>
      </c>
      <c r="K12" s="10">
        <v>0</v>
      </c>
      <c r="L12" s="11">
        <v>0</v>
      </c>
      <c r="M12" s="11"/>
      <c r="N12" s="11"/>
      <c r="O12" s="14">
        <f t="shared" si="0"/>
        <v>470000</v>
      </c>
      <c r="P12" s="18"/>
      <c r="R12" s="53"/>
      <c r="S12" s="62"/>
      <c r="T12" s="63"/>
      <c r="U12" s="54"/>
    </row>
    <row r="13" spans="1:21" x14ac:dyDescent="0.3">
      <c r="A13" s="3" t="s">
        <v>29</v>
      </c>
      <c r="B13" s="9"/>
      <c r="C13" s="13"/>
      <c r="D13" s="16"/>
      <c r="E13" s="31"/>
      <c r="F13" s="10"/>
      <c r="G13" s="10"/>
      <c r="H13" s="10"/>
      <c r="I13" s="17"/>
      <c r="J13" s="21"/>
      <c r="K13" s="21"/>
      <c r="L13" s="10"/>
      <c r="M13" s="10"/>
      <c r="N13" s="10"/>
      <c r="O13" s="14">
        <f t="shared" si="0"/>
        <v>0</v>
      </c>
      <c r="P13" s="18"/>
      <c r="R13" s="53"/>
      <c r="S13" s="62"/>
      <c r="T13" s="63"/>
      <c r="U13" s="54"/>
    </row>
    <row r="14" spans="1:21" x14ac:dyDescent="0.3">
      <c r="A14" s="3"/>
      <c r="B14" s="9"/>
      <c r="C14" s="13"/>
      <c r="D14" s="16"/>
      <c r="E14" s="31"/>
      <c r="F14" s="10"/>
      <c r="G14" s="21"/>
      <c r="H14" s="10"/>
      <c r="I14" s="22"/>
      <c r="J14" s="21"/>
      <c r="K14" s="21"/>
      <c r="L14" s="21"/>
      <c r="M14" s="21"/>
      <c r="N14" s="21"/>
      <c r="O14" s="14">
        <f t="shared" si="0"/>
        <v>0</v>
      </c>
      <c r="P14" s="18"/>
      <c r="R14" s="53"/>
      <c r="S14" s="62"/>
      <c r="T14" s="63"/>
      <c r="U14" s="54"/>
    </row>
    <row r="15" spans="1:21" x14ac:dyDescent="0.3">
      <c r="A15" s="3"/>
      <c r="B15" s="16"/>
      <c r="C15" s="13"/>
      <c r="D15" s="16"/>
      <c r="E15" s="31"/>
      <c r="F15" s="10"/>
      <c r="G15" s="21"/>
      <c r="H15" s="10"/>
      <c r="I15" s="22"/>
      <c r="J15" s="21"/>
      <c r="K15" s="21"/>
      <c r="L15" s="21"/>
      <c r="M15" s="21"/>
      <c r="N15" s="21"/>
      <c r="O15" s="14">
        <f t="shared" si="0"/>
        <v>0</v>
      </c>
      <c r="P15" s="18"/>
      <c r="R15" s="53"/>
      <c r="S15" s="62"/>
      <c r="T15" s="63"/>
      <c r="U15" s="54"/>
    </row>
    <row r="16" spans="1:21" ht="17.25" thickBot="1" x14ac:dyDescent="0.35">
      <c r="A16" s="33"/>
      <c r="B16" s="23"/>
      <c r="C16" s="24"/>
      <c r="D16" s="23"/>
      <c r="E16" s="32"/>
      <c r="F16" s="20"/>
      <c r="G16" s="20"/>
      <c r="H16" s="20"/>
      <c r="I16" s="25"/>
      <c r="J16" s="20"/>
      <c r="K16" s="20"/>
      <c r="L16" s="20"/>
      <c r="M16" s="20"/>
      <c r="N16" s="20"/>
      <c r="O16" s="14">
        <f t="shared" si="0"/>
        <v>0</v>
      </c>
      <c r="P16" s="26"/>
      <c r="R16" s="57"/>
      <c r="S16" s="62"/>
      <c r="T16" s="63"/>
      <c r="U16" s="58"/>
    </row>
    <row r="17" spans="1:21" ht="17.25" thickBot="1" x14ac:dyDescent="0.35">
      <c r="A17" s="4" t="s">
        <v>4</v>
      </c>
      <c r="B17" s="5"/>
      <c r="C17" s="7">
        <f>SUM(C4:C16)</f>
        <v>12940438</v>
      </c>
      <c r="D17" s="27">
        <f t="shared" ref="D17:L17" si="1">SUM(D4:D16)</f>
        <v>3641500</v>
      </c>
      <c r="E17" s="27">
        <f t="shared" si="1"/>
        <v>650000</v>
      </c>
      <c r="F17" s="34">
        <f t="shared" si="1"/>
        <v>2750000</v>
      </c>
      <c r="G17" s="35">
        <f t="shared" si="1"/>
        <v>710000</v>
      </c>
      <c r="H17" s="27">
        <f t="shared" si="1"/>
        <v>0</v>
      </c>
      <c r="I17" s="27">
        <f t="shared" si="1"/>
        <v>2427400</v>
      </c>
      <c r="J17" s="27">
        <f t="shared" si="1"/>
        <v>500000</v>
      </c>
      <c r="K17" s="27">
        <f t="shared" si="1"/>
        <v>506000</v>
      </c>
      <c r="L17" s="27">
        <f t="shared" si="1"/>
        <v>326000</v>
      </c>
      <c r="M17" s="27">
        <f t="shared" ref="M17" si="2">SUM(M4:M16)</f>
        <v>0</v>
      </c>
      <c r="N17" s="27">
        <f>SUM(N4:N16)</f>
        <v>0</v>
      </c>
      <c r="O17" s="7">
        <f>SUM(O4:O16)</f>
        <v>11510900</v>
      </c>
      <c r="P17" s="28">
        <f>C17-O17</f>
        <v>1429538</v>
      </c>
      <c r="R17" s="70" t="s">
        <v>40</v>
      </c>
      <c r="S17" s="71"/>
      <c r="T17" s="72">
        <f>SUM(U5:U11)</f>
        <v>662953.80000000005</v>
      </c>
      <c r="U17" s="73"/>
    </row>
    <row r="18" spans="1:21" ht="17.25" thickBot="1" x14ac:dyDescent="0.35">
      <c r="A18" s="29"/>
      <c r="B18" s="48" t="s">
        <v>32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77">
        <f>P17*0.1</f>
        <v>142953.80000000002</v>
      </c>
      <c r="R18" s="74"/>
      <c r="S18" s="75"/>
      <c r="T18" s="75"/>
      <c r="U18" s="76"/>
    </row>
    <row r="19" spans="1:21" x14ac:dyDescent="0.3">
      <c r="R19" s="51"/>
      <c r="S19" s="51"/>
      <c r="T19" s="51"/>
      <c r="U19" s="51"/>
    </row>
    <row r="20" spans="1:21" x14ac:dyDescent="0.3">
      <c r="R20" s="51"/>
      <c r="S20" s="51"/>
      <c r="T20" s="51"/>
      <c r="U20" s="51"/>
    </row>
    <row r="21" spans="1:21" x14ac:dyDescent="0.3">
      <c r="R21" s="51"/>
      <c r="S21" s="51"/>
      <c r="T21" s="51"/>
      <c r="U21" s="51"/>
    </row>
  </sheetData>
  <mergeCells count="23">
    <mergeCell ref="S11:T11"/>
    <mergeCell ref="R17:S18"/>
    <mergeCell ref="T17:U18"/>
    <mergeCell ref="S12:T12"/>
    <mergeCell ref="S13:T13"/>
    <mergeCell ref="S14:T14"/>
    <mergeCell ref="S15:T15"/>
    <mergeCell ref="S16:T16"/>
    <mergeCell ref="S6:T6"/>
    <mergeCell ref="S7:T7"/>
    <mergeCell ref="S8:T8"/>
    <mergeCell ref="S9:T9"/>
    <mergeCell ref="S10:T10"/>
    <mergeCell ref="R2:U3"/>
    <mergeCell ref="S4:T4"/>
    <mergeCell ref="S5:T5"/>
    <mergeCell ref="B18:O18"/>
    <mergeCell ref="A1:N1"/>
    <mergeCell ref="O1:P1"/>
    <mergeCell ref="A2:A3"/>
    <mergeCell ref="B2:C2"/>
    <mergeCell ref="D2:O2"/>
    <mergeCell ref="P2:P3"/>
  </mergeCells>
  <phoneticPr fontId="1" type="noConversion"/>
  <pageMargins left="0.25" right="0.25" top="0.75" bottom="0.75" header="0.3" footer="0.3"/>
  <pageSetup paperSize="9" scale="54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85" workbookViewId="0">
      <selection activeCell="N30" sqref="N30"/>
    </sheetView>
  </sheetViews>
  <sheetFormatPr defaultRowHeight="16.5" x14ac:dyDescent="0.3"/>
  <sheetData/>
  <phoneticPr fontId="1" type="noConversion"/>
  <pageMargins left="0.7" right="0.7" top="0.75" bottom="0.75" header="0.3" footer="0.3"/>
  <pageSetup paperSize="9" scale="8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페니투어_영업이익</vt:lpstr>
      <vt:lpstr>Sheet1</vt:lpstr>
      <vt:lpstr>Sheet1!Print_Area</vt:lpstr>
      <vt:lpstr>페니투어_영업이익!Print_Area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USER</cp:lastModifiedBy>
  <cp:lastPrinted>2024-12-19T00:11:02Z</cp:lastPrinted>
  <dcterms:created xsi:type="dcterms:W3CDTF">2024-01-02T03:01:55Z</dcterms:created>
  <dcterms:modified xsi:type="dcterms:W3CDTF">2024-12-19T00:12:30Z</dcterms:modified>
</cp:coreProperties>
</file>