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bookViews>
    <workbookView xWindow="-120" yWindow="-120" windowWidth="29040" windowHeight="15720" tabRatio="766" firstSheet="5" activeTab="6"/>
  </bookViews>
  <sheets>
    <sheet name="일정표1안" sheetId="2" r:id="rId1"/>
    <sheet name="세부견적(한룡)" sheetId="3" r:id="rId2"/>
    <sheet name="세부견적(한룡_페닌)_1안" sheetId="5" r:id="rId3"/>
    <sheet name="세부견적(한룡_페닌)_2안" sheetId="9" r:id="rId4"/>
    <sheet name="세부견적(한룡_호텔디즈니랜드X)_3안" sheetId="10" r:id="rId5"/>
    <sheet name="일정표_1안_한룡여행사" sheetId="16" r:id="rId6"/>
    <sheet name="일정표 내부용" sheetId="17" r:id="rId7"/>
  </sheets>
  <definedNames>
    <definedName name="_xlnm.Print_Area" localSheetId="1">'세부견적(한룡)'!$A$1:$I$46</definedName>
    <definedName name="_xlnm.Print_Area" localSheetId="2">'세부견적(한룡_페닌)_1안'!$A$1:$I$47</definedName>
    <definedName name="_xlnm.Print_Area" localSheetId="3">'세부견적(한룡_페닌)_2안'!$A$1:$I$47</definedName>
    <definedName name="_xlnm.Print_Area" localSheetId="4">'세부견적(한룡_호텔디즈니랜드X)_3안'!$A$1:$I$42</definedName>
    <definedName name="_xlnm.Print_Area" localSheetId="5">일정표_1안_한룡여행사!$A$1:$L$54</definedName>
    <definedName name="_xlnm.Print_Area" localSheetId="0">일정표1안!$A$1:$L$45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7" l="1"/>
  <c r="S11" i="17"/>
  <c r="R9" i="17"/>
  <c r="L19" i="10" l="1"/>
  <c r="L32" i="10" l="1"/>
  <c r="K30" i="10"/>
  <c r="L30" i="10" s="1"/>
  <c r="N30" i="10" s="1"/>
  <c r="H30" i="10"/>
  <c r="L29" i="10"/>
  <c r="N29" i="10" s="1"/>
  <c r="H29" i="10"/>
  <c r="K28" i="10"/>
  <c r="L28" i="10" s="1"/>
  <c r="N28" i="10" s="1"/>
  <c r="H28" i="10"/>
  <c r="K27" i="10"/>
  <c r="L27" i="10" s="1"/>
  <c r="N27" i="10" s="1"/>
  <c r="H27" i="10"/>
  <c r="K26" i="10"/>
  <c r="L26" i="10" s="1"/>
  <c r="N26" i="10" s="1"/>
  <c r="H26" i="10"/>
  <c r="K24" i="10"/>
  <c r="L24" i="10" s="1"/>
  <c r="K23" i="10"/>
  <c r="L23" i="10" s="1"/>
  <c r="N23" i="10" s="1"/>
  <c r="L22" i="10"/>
  <c r="N22" i="10" s="1"/>
  <c r="L21" i="10"/>
  <c r="N21" i="10" s="1"/>
  <c r="L20" i="10"/>
  <c r="N19" i="10"/>
  <c r="H19" i="10"/>
  <c r="L18" i="10"/>
  <c r="N18" i="10" s="1"/>
  <c r="L17" i="10"/>
  <c r="N17" i="10" s="1"/>
  <c r="A9" i="10"/>
  <c r="L20" i="9"/>
  <c r="N20" i="9" s="1"/>
  <c r="L19" i="9"/>
  <c r="N19" i="9" s="1"/>
  <c r="H20" i="9"/>
  <c r="H19" i="9"/>
  <c r="E21" i="10" l="1"/>
  <c r="H21" i="10" s="1"/>
  <c r="E20" i="10"/>
  <c r="H20" i="10" s="1"/>
  <c r="N24" i="10"/>
  <c r="E24" i="10"/>
  <c r="H24" i="10" s="1"/>
  <c r="E17" i="10"/>
  <c r="H17" i="10" s="1"/>
  <c r="E18" i="10"/>
  <c r="H18" i="10" s="1"/>
  <c r="N20" i="10"/>
  <c r="E23" i="10"/>
  <c r="H23" i="10" s="1"/>
  <c r="G31" i="10"/>
  <c r="L37" i="9"/>
  <c r="L36" i="9"/>
  <c r="N36" i="9" s="1"/>
  <c r="K35" i="9"/>
  <c r="L35" i="9" s="1"/>
  <c r="N35" i="9" s="1"/>
  <c r="H35" i="9"/>
  <c r="K34" i="9"/>
  <c r="L34" i="9" s="1"/>
  <c r="H34" i="9"/>
  <c r="K33" i="9"/>
  <c r="L33" i="9" s="1"/>
  <c r="N33" i="9" s="1"/>
  <c r="H33" i="9"/>
  <c r="K31" i="9"/>
  <c r="L31" i="9" s="1"/>
  <c r="N31" i="9" s="1"/>
  <c r="H31" i="9"/>
  <c r="L30" i="9"/>
  <c r="N30" i="9" s="1"/>
  <c r="H30" i="9"/>
  <c r="K29" i="9"/>
  <c r="L29" i="9" s="1"/>
  <c r="N29" i="9" s="1"/>
  <c r="H29" i="9"/>
  <c r="K28" i="9"/>
  <c r="L28" i="9" s="1"/>
  <c r="N28" i="9" s="1"/>
  <c r="H28" i="9"/>
  <c r="K27" i="9"/>
  <c r="L27" i="9" s="1"/>
  <c r="N27" i="9" s="1"/>
  <c r="H27" i="9"/>
  <c r="K25" i="9"/>
  <c r="L25" i="9" s="1"/>
  <c r="K24" i="9"/>
  <c r="L24" i="9" s="1"/>
  <c r="E24" i="9" s="1"/>
  <c r="H24" i="9" s="1"/>
  <c r="L23" i="9"/>
  <c r="N23" i="9" s="1"/>
  <c r="L22" i="9"/>
  <c r="E22" i="9" s="1"/>
  <c r="H22" i="9" s="1"/>
  <c r="L21" i="9"/>
  <c r="E21" i="9" s="1"/>
  <c r="H21" i="9" s="1"/>
  <c r="L18" i="9"/>
  <c r="E18" i="9" s="1"/>
  <c r="H18" i="9" s="1"/>
  <c r="L17" i="9"/>
  <c r="E17" i="9" s="1"/>
  <c r="H17" i="9" s="1"/>
  <c r="A9" i="9"/>
  <c r="G25" i="10" l="1"/>
  <c r="G22" i="10"/>
  <c r="N25" i="9"/>
  <c r="E25" i="9"/>
  <c r="H25" i="9" s="1"/>
  <c r="G26" i="9" s="1"/>
  <c r="G32" i="9"/>
  <c r="N18" i="9"/>
  <c r="G36" i="9"/>
  <c r="G23" i="9"/>
  <c r="N21" i="9"/>
  <c r="N24" i="9"/>
  <c r="N17" i="9"/>
  <c r="N22" i="9"/>
  <c r="L37" i="5"/>
  <c r="L36" i="5"/>
  <c r="N36" i="5" s="1"/>
  <c r="K35" i="5"/>
  <c r="L35" i="5" s="1"/>
  <c r="N35" i="5" s="1"/>
  <c r="H34" i="5"/>
  <c r="K34" i="5"/>
  <c r="L34" i="5" s="1"/>
  <c r="K33" i="5"/>
  <c r="L33" i="5" s="1"/>
  <c r="N33" i="5" s="1"/>
  <c r="K31" i="5"/>
  <c r="H33" i="3"/>
  <c r="K33" i="3"/>
  <c r="K31" i="3"/>
  <c r="K30" i="5"/>
  <c r="L30" i="5" s="1"/>
  <c r="N30" i="5" s="1"/>
  <c r="K27" i="5"/>
  <c r="L27" i="5" s="1"/>
  <c r="N27" i="5" s="1"/>
  <c r="H28" i="5"/>
  <c r="K24" i="5"/>
  <c r="L24" i="5" s="1"/>
  <c r="K23" i="5"/>
  <c r="L23" i="5" s="1"/>
  <c r="N23" i="5" s="1"/>
  <c r="L17" i="5"/>
  <c r="N17" i="5" s="1"/>
  <c r="H35" i="5"/>
  <c r="H33" i="5"/>
  <c r="L31" i="5"/>
  <c r="N31" i="5" s="1"/>
  <c r="H31" i="5"/>
  <c r="H30" i="5"/>
  <c r="L29" i="5"/>
  <c r="N29" i="5" s="1"/>
  <c r="H29" i="5"/>
  <c r="L28" i="5"/>
  <c r="N28" i="5" s="1"/>
  <c r="K28" i="5"/>
  <c r="H27" i="5"/>
  <c r="K26" i="5"/>
  <c r="L26" i="5" s="1"/>
  <c r="N26" i="5" s="1"/>
  <c r="H26" i="5"/>
  <c r="L22" i="5"/>
  <c r="N22" i="5" s="1"/>
  <c r="L21" i="5"/>
  <c r="N21" i="5" s="1"/>
  <c r="L20" i="5"/>
  <c r="N20" i="5" s="1"/>
  <c r="L19" i="5"/>
  <c r="N19" i="5" s="1"/>
  <c r="L18" i="5"/>
  <c r="N18" i="5" s="1"/>
  <c r="A9" i="5"/>
  <c r="K24" i="3"/>
  <c r="L17" i="3"/>
  <c r="E32" i="10" l="1"/>
  <c r="H32" i="10"/>
  <c r="E21" i="5"/>
  <c r="H21" i="5" s="1"/>
  <c r="E17" i="5"/>
  <c r="H17" i="5" s="1"/>
  <c r="E37" i="9"/>
  <c r="H37" i="9" s="1"/>
  <c r="G39" i="9" s="1"/>
  <c r="G36" i="5"/>
  <c r="E18" i="5"/>
  <c r="H18" i="5" s="1"/>
  <c r="E19" i="5"/>
  <c r="H19" i="5" s="1"/>
  <c r="E20" i="5"/>
  <c r="H20" i="5" s="1"/>
  <c r="E23" i="5"/>
  <c r="H23" i="5" s="1"/>
  <c r="N24" i="5"/>
  <c r="E24" i="5"/>
  <c r="H24" i="5" s="1"/>
  <c r="G32" i="5"/>
  <c r="L35" i="3"/>
  <c r="N35" i="3" s="1"/>
  <c r="L36" i="3"/>
  <c r="H34" i="3"/>
  <c r="H30" i="3"/>
  <c r="H29" i="3"/>
  <c r="L29" i="3"/>
  <c r="N29" i="3" s="1"/>
  <c r="K28" i="3"/>
  <c r="L28" i="3" s="1"/>
  <c r="H28" i="3"/>
  <c r="H27" i="3"/>
  <c r="L22" i="3"/>
  <c r="N22" i="3" s="1"/>
  <c r="L33" i="3"/>
  <c r="N33" i="3" s="1"/>
  <c r="L34" i="3"/>
  <c r="N34" i="3" s="1"/>
  <c r="L18" i="3"/>
  <c r="N18" i="3" s="1"/>
  <c r="L19" i="3"/>
  <c r="N19" i="3" s="1"/>
  <c r="L20" i="3"/>
  <c r="N20" i="3" s="1"/>
  <c r="L21" i="3"/>
  <c r="N21" i="3" s="1"/>
  <c r="N17" i="3"/>
  <c r="K23" i="3"/>
  <c r="L23" i="3" s="1"/>
  <c r="N23" i="3" s="1"/>
  <c r="L24" i="3"/>
  <c r="N24" i="3" s="1"/>
  <c r="L31" i="3"/>
  <c r="N31" i="3" s="1"/>
  <c r="K30" i="3"/>
  <c r="L30" i="3" s="1"/>
  <c r="K27" i="3"/>
  <c r="L27" i="3" s="1"/>
  <c r="N27" i="3" s="1"/>
  <c r="K26" i="3"/>
  <c r="L26" i="3" s="1"/>
  <c r="H31" i="3"/>
  <c r="H26" i="3"/>
  <c r="G32" i="3" s="1"/>
  <c r="H24" i="3"/>
  <c r="H23" i="3"/>
  <c r="H20" i="3"/>
  <c r="H19" i="3"/>
  <c r="H21" i="3"/>
  <c r="H18" i="3"/>
  <c r="H17" i="3"/>
  <c r="A9" i="3"/>
  <c r="G35" i="10" l="1"/>
  <c r="G36" i="10" s="1"/>
  <c r="B13" i="10" s="1"/>
  <c r="G34" i="10"/>
  <c r="G25" i="5"/>
  <c r="G25" i="3"/>
  <c r="G22" i="5"/>
  <c r="E37" i="5" s="1"/>
  <c r="H37" i="5" s="1"/>
  <c r="G40" i="9"/>
  <c r="G41" i="9" s="1"/>
  <c r="B13" i="9" s="1"/>
  <c r="G35" i="3"/>
  <c r="N30" i="3"/>
  <c r="N26" i="3"/>
  <c r="N28" i="3"/>
  <c r="G22" i="3"/>
  <c r="G39" i="5" l="1"/>
  <c r="E36" i="3"/>
  <c r="H36" i="3" s="1"/>
  <c r="G38" i="3"/>
  <c r="G40" i="5" l="1"/>
  <c r="G41" i="5"/>
  <c r="B13" i="5" s="1"/>
  <c r="G39" i="3"/>
  <c r="B13" i="3" s="1"/>
</calcChain>
</file>

<file path=xl/sharedStrings.xml><?xml version="1.0" encoding="utf-8"?>
<sst xmlns="http://schemas.openxmlformats.org/spreadsheetml/2006/main" count="813" uniqueCount="414">
  <si>
    <t>E-mail</t>
  </si>
  <si>
    <t>Date</t>
  </si>
  <si>
    <t>Place</t>
  </si>
  <si>
    <t>Time</t>
  </si>
  <si>
    <t>Itinerary</t>
  </si>
  <si>
    <t>Meals</t>
  </si>
  <si>
    <t>Hotel Info.</t>
  </si>
  <si>
    <t>Remarks</t>
  </si>
  <si>
    <t>중 : 불포함</t>
    <phoneticPr fontId="21" type="noConversion"/>
  </si>
  <si>
    <t>석 : 불포함</t>
    <phoneticPr fontId="21" type="noConversion"/>
  </si>
  <si>
    <t>사업자번호</t>
    <phoneticPr fontId="21" type="noConversion"/>
  </si>
  <si>
    <t>여행기간</t>
    <phoneticPr fontId="21" type="noConversion"/>
  </si>
  <si>
    <t>차량정보</t>
    <phoneticPr fontId="21" type="noConversion"/>
  </si>
  <si>
    <t>인원</t>
    <phoneticPr fontId="21" type="noConversion"/>
  </si>
  <si>
    <t>고객명</t>
    <phoneticPr fontId="21" type="noConversion"/>
  </si>
  <si>
    <t>국적</t>
    <phoneticPr fontId="21" type="noConversion"/>
  </si>
  <si>
    <t>아동</t>
    <phoneticPr fontId="21" type="noConversion"/>
  </si>
  <si>
    <t>포함</t>
    <phoneticPr fontId="21" type="noConversion"/>
  </si>
  <si>
    <t>불포함</t>
    <phoneticPr fontId="21" type="noConversion"/>
  </si>
  <si>
    <t>대표자명</t>
    <phoneticPr fontId="21" type="noConversion"/>
  </si>
  <si>
    <t>417-70-01307</t>
    <phoneticPr fontId="21" type="noConversion"/>
  </si>
  <si>
    <t>행사명</t>
    <phoneticPr fontId="21" type="noConversion"/>
  </si>
  <si>
    <t>호텔</t>
    <phoneticPr fontId="21" type="noConversion"/>
  </si>
  <si>
    <t>회사명</t>
    <phoneticPr fontId="21" type="noConversion"/>
  </si>
  <si>
    <t>핸드폰번호</t>
    <phoneticPr fontId="21" type="noConversion"/>
  </si>
  <si>
    <t>담당자</t>
    <phoneticPr fontId="21" type="noConversion"/>
  </si>
  <si>
    <t xml:space="preserve">                       강일구                 ( 인 )</t>
    <phoneticPr fontId="21" type="noConversion"/>
  </si>
  <si>
    <t>성인</t>
    <phoneticPr fontId="21" type="noConversion"/>
  </si>
  <si>
    <t>TK트래블</t>
    <phoneticPr fontId="21" type="noConversion"/>
  </si>
  <si>
    <t>조 : 호텔식</t>
    <phoneticPr fontId="21" type="noConversion"/>
  </si>
  <si>
    <t>임병남 부장</t>
    <phoneticPr fontId="21" type="noConversion"/>
  </si>
  <si>
    <t>1 Day</t>
    <phoneticPr fontId="21" type="noConversion"/>
  </si>
  <si>
    <t>홍콩</t>
    <phoneticPr fontId="21" type="noConversion"/>
  </si>
  <si>
    <t>호텔 체크인 및 휴식</t>
    <phoneticPr fontId="21" type="noConversion"/>
  </si>
  <si>
    <t>전용차량</t>
    <phoneticPr fontId="21" type="noConversion"/>
  </si>
  <si>
    <t>수신</t>
    <phoneticPr fontId="21" type="noConversion"/>
  </si>
  <si>
    <t>조 : 불포함</t>
    <phoneticPr fontId="21" type="noConversion"/>
  </si>
  <si>
    <t>박재영님</t>
    <phoneticPr fontId="21" type="noConversion"/>
  </si>
  <si>
    <t>4월 13일 ~17일 박재영님 홍콩/마카오 가족여행</t>
    <phoneticPr fontId="21" type="noConversion"/>
  </si>
  <si>
    <t>박재영</t>
    <phoneticPr fontId="21" type="noConversion"/>
  </si>
  <si>
    <t>2 Day</t>
    <phoneticPr fontId="21" type="noConversion"/>
  </si>
  <si>
    <t>4월 13일(일)</t>
    <phoneticPr fontId="21" type="noConversion"/>
  </si>
  <si>
    <t>4월 14일(월)</t>
    <phoneticPr fontId="21" type="noConversion"/>
  </si>
  <si>
    <t>4월 15일(화)</t>
    <phoneticPr fontId="21" type="noConversion"/>
  </si>
  <si>
    <t>4월 16일(수)</t>
    <phoneticPr fontId="21" type="noConversion"/>
  </si>
  <si>
    <t>3 Day</t>
    <phoneticPr fontId="21" type="noConversion"/>
  </si>
  <si>
    <t>4 Day</t>
    <phoneticPr fontId="21" type="noConversion"/>
  </si>
  <si>
    <t>5 Day</t>
    <phoneticPr fontId="21" type="noConversion"/>
  </si>
  <si>
    <t>4월 17일(목)</t>
    <phoneticPr fontId="21" type="noConversion"/>
  </si>
  <si>
    <t>+63-917-515-5683</t>
    <phoneticPr fontId="21" type="noConversion"/>
  </si>
  <si>
    <t>4월 13일 ~ 17일 / 4박 5일</t>
    <phoneticPr fontId="21" type="noConversion"/>
  </si>
  <si>
    <t>호텔 도착 및 휴식</t>
    <phoneticPr fontId="21" type="noConversion"/>
  </si>
  <si>
    <t>가이드 미팅 후 공항으로 이동</t>
    <phoneticPr fontId="21" type="noConversion"/>
  </si>
  <si>
    <t>홍콩</t>
    <phoneticPr fontId="21" type="noConversion"/>
  </si>
  <si>
    <t>홍콩</t>
    <phoneticPr fontId="21" type="noConversion"/>
  </si>
  <si>
    <t>중 : 기내식</t>
    <phoneticPr fontId="21" type="noConversion"/>
  </si>
  <si>
    <r>
      <t xml:space="preserve">홍콩투어
주간 : 미드레벨에스컬레이터, 소호거리, 리펄스베이, 스탠리 마켓 / 중식 딤섬
</t>
    </r>
    <r>
      <rPr>
        <b/>
        <sz val="10"/>
        <color rgb="FFFF0000"/>
        <rFont val="맑은 고딕"/>
        <family val="3"/>
        <charset val="129"/>
        <scheme val="minor"/>
      </rPr>
      <t>야간 : 빅토리아피크(편도 트램), 스타페리, 2층버스, 심포니오브라이트, 레이디스 마켓 또는 템플스트리트 / 석식 현지식</t>
    </r>
    <phoneticPr fontId="21" type="noConversion"/>
  </si>
  <si>
    <t>마카오관광 / 중식 한식 / 석식 포르투갈 식
성바오르성당, 몬테요새, 나차사원, 연인의거리, 포르투칼거리, 성도미니크성당, 세나도 광장, 윈마카오&amp;윈팰리스 분수쇼, 베네시안 내부 관람</t>
    <phoneticPr fontId="21" type="noConversion"/>
  </si>
  <si>
    <t>Date:2024-02-11</t>
    <phoneticPr fontId="21" type="noConversion"/>
  </si>
  <si>
    <t>옹핑 케이블카(크리스탈케빈) &amp; 천단대불</t>
    <phoneticPr fontId="21" type="noConversion"/>
  </si>
  <si>
    <t xml:space="preserve">고객명 :  </t>
    <phoneticPr fontId="33" type="noConversion"/>
  </si>
  <si>
    <t xml:space="preserve">회사명 :  </t>
    <phoneticPr fontId="33" type="noConversion"/>
  </si>
  <si>
    <t>행사명 :</t>
    <phoneticPr fontId="21" type="noConversion"/>
  </si>
  <si>
    <t>담당자 :</t>
    <phoneticPr fontId="33" type="noConversion"/>
  </si>
  <si>
    <t>도착편 :</t>
    <phoneticPr fontId="21" type="noConversion"/>
  </si>
  <si>
    <t>주소 :</t>
    <phoneticPr fontId="21" type="noConversion"/>
  </si>
  <si>
    <t>서울시 동대문구 신이문로 39, 5층</t>
    <phoneticPr fontId="21" type="noConversion"/>
  </si>
  <si>
    <t>출발편 :</t>
    <phoneticPr fontId="21" type="noConversion"/>
  </si>
  <si>
    <t>연락처 :</t>
    <phoneticPr fontId="21" type="noConversion"/>
  </si>
  <si>
    <t>연락처 :</t>
    <phoneticPr fontId="21" type="noConversion"/>
  </si>
  <si>
    <t>작성일자 :</t>
    <phoneticPr fontId="33" type="noConversion"/>
  </si>
  <si>
    <t>-    아     래   -</t>
    <phoneticPr fontId="21" type="noConversion"/>
  </si>
  <si>
    <t>1.행사일 :</t>
    <phoneticPr fontId="33" type="noConversion"/>
  </si>
  <si>
    <t>2.금   액 :</t>
    <phoneticPr fontId="33" type="noConversion"/>
  </si>
  <si>
    <t xml:space="preserve">3.포   함 : </t>
    <phoneticPr fontId="33" type="noConversion"/>
  </si>
  <si>
    <t xml:space="preserve">4.불포함 : </t>
    <phoneticPr fontId="33" type="noConversion"/>
  </si>
  <si>
    <t>명칭</t>
    <phoneticPr fontId="33" type="noConversion"/>
  </si>
  <si>
    <t>항목</t>
    <phoneticPr fontId="33" type="noConversion"/>
  </si>
  <si>
    <t>세부내용 규격</t>
    <phoneticPr fontId="33" type="noConversion"/>
  </si>
  <si>
    <t>단가(KRW)</t>
    <phoneticPr fontId="33" type="noConversion"/>
  </si>
  <si>
    <t>수량</t>
    <phoneticPr fontId="33" type="noConversion"/>
  </si>
  <si>
    <t>단위</t>
    <phoneticPr fontId="33" type="noConversion"/>
  </si>
  <si>
    <t>금액</t>
    <phoneticPr fontId="21" type="noConversion"/>
  </si>
  <si>
    <t>비고</t>
    <phoneticPr fontId="33" type="noConversion"/>
  </si>
  <si>
    <t>영업이익</t>
    <phoneticPr fontId="21" type="noConversion"/>
  </si>
  <si>
    <t>1. 차량비</t>
    <phoneticPr fontId="21" type="noConversion"/>
  </si>
  <si>
    <t>식</t>
    <phoneticPr fontId="21" type="noConversion"/>
  </si>
  <si>
    <t>식</t>
    <phoneticPr fontId="21" type="noConversion"/>
  </si>
  <si>
    <t>견적서</t>
    <phoneticPr fontId="33" type="noConversion"/>
  </si>
  <si>
    <t>박재영 고객님</t>
    <phoneticPr fontId="21" type="noConversion"/>
  </si>
  <si>
    <t>박재영님 홍콩마카오 가족여행 4박 5일</t>
    <phoneticPr fontId="21" type="noConversion"/>
  </si>
  <si>
    <t>2025년 4월 13일 ~ 4월 17일 / 5일간</t>
    <phoneticPr fontId="21" type="noConversion"/>
  </si>
  <si>
    <t>여행자보험, 호텔비, 항공비, 식대, 기타비용</t>
    <phoneticPr fontId="21" type="noConversion"/>
  </si>
  <si>
    <t>4/13 - 홍콩공항픽업+투어(6시간)</t>
    <phoneticPr fontId="21" type="noConversion"/>
  </si>
  <si>
    <t>4/15 - 마카오 차량 9인승 10시간</t>
    <phoneticPr fontId="21" type="noConversion"/>
  </si>
  <si>
    <t>4/17 - 홍콩공항샌딩</t>
    <phoneticPr fontId="21" type="noConversion"/>
  </si>
  <si>
    <t>2. 가이드비</t>
    <phoneticPr fontId="21" type="noConversion"/>
  </si>
  <si>
    <t>한국인 가이드</t>
    <phoneticPr fontId="21" type="noConversion"/>
  </si>
  <si>
    <t>3. 입장료</t>
    <phoneticPr fontId="21" type="noConversion"/>
  </si>
  <si>
    <t>입장료</t>
    <phoneticPr fontId="21" type="noConversion"/>
  </si>
  <si>
    <t>옹핑케이블카(크리스탈케빈)</t>
    <phoneticPr fontId="21" type="noConversion"/>
  </si>
  <si>
    <t>피크트램(편도)</t>
    <phoneticPr fontId="21" type="noConversion"/>
  </si>
  <si>
    <t>강주오 왕복 셔틀버스</t>
    <phoneticPr fontId="21" type="noConversion"/>
  </si>
  <si>
    <t>4. 호텔비</t>
    <phoneticPr fontId="21" type="noConversion"/>
  </si>
  <si>
    <t>리츠칼튼 호텔</t>
    <phoneticPr fontId="21" type="noConversion"/>
  </si>
  <si>
    <t>디즈니랜드 호텔</t>
    <phoneticPr fontId="21" type="noConversion"/>
  </si>
  <si>
    <t>13일, 14일 / 2박</t>
    <phoneticPr fontId="21" type="noConversion"/>
  </si>
  <si>
    <t>15일, 16일 / 2박</t>
    <phoneticPr fontId="21" type="noConversion"/>
  </si>
  <si>
    <t>판매가(KRW)</t>
    <phoneticPr fontId="21" type="noConversion"/>
  </si>
  <si>
    <t>홍콩 21인승
마카오 9인승</t>
    <phoneticPr fontId="21" type="noConversion"/>
  </si>
  <si>
    <t>4/16 - 홍콩 10시간</t>
    <phoneticPr fontId="21" type="noConversion"/>
  </si>
  <si>
    <t>5. 수수료</t>
    <phoneticPr fontId="21" type="noConversion"/>
  </si>
  <si>
    <t>홍콩 4일</t>
    <phoneticPr fontId="21" type="noConversion"/>
  </si>
  <si>
    <t>마카오 1일</t>
    <phoneticPr fontId="21" type="noConversion"/>
  </si>
  <si>
    <t>명</t>
    <phoneticPr fontId="21" type="noConversion"/>
  </si>
  <si>
    <t>명</t>
    <phoneticPr fontId="21" type="noConversion"/>
  </si>
  <si>
    <t>명</t>
    <phoneticPr fontId="21" type="noConversion"/>
  </si>
  <si>
    <t>디즈니랜드 티켓(대인)</t>
    <phoneticPr fontId="21" type="noConversion"/>
  </si>
  <si>
    <t>디즈니랜드 티켓(소인)</t>
    <phoneticPr fontId="21" type="noConversion"/>
  </si>
  <si>
    <t>명</t>
    <phoneticPr fontId="21" type="noConversion"/>
  </si>
  <si>
    <t>소계 1</t>
    <phoneticPr fontId="21" type="noConversion"/>
  </si>
  <si>
    <t>소계 2</t>
    <phoneticPr fontId="21" type="noConversion"/>
  </si>
  <si>
    <t>스타페리+2층버스</t>
    <phoneticPr fontId="21" type="noConversion"/>
  </si>
  <si>
    <t>소계 3</t>
    <phoneticPr fontId="21" type="noConversion"/>
  </si>
  <si>
    <t>소계 4</t>
    <phoneticPr fontId="21" type="noConversion"/>
  </si>
  <si>
    <t>공급가액 (KRW)</t>
    <phoneticPr fontId="33" type="noConversion"/>
  </si>
  <si>
    <t>객실</t>
    <phoneticPr fontId="21" type="noConversion"/>
  </si>
  <si>
    <t>객실</t>
    <phoneticPr fontId="21" type="noConversion"/>
  </si>
  <si>
    <t>부가세액 (KRW)</t>
    <phoneticPr fontId="33" type="noConversion"/>
  </si>
  <si>
    <t>합      계 (KRW)</t>
    <phoneticPr fontId="33" type="noConversion"/>
  </si>
  <si>
    <t>수수료</t>
    <phoneticPr fontId="21" type="noConversion"/>
  </si>
  <si>
    <t>※ 홍콩 일정은 21인승 차량 이용이며, 마카오 투어시에는 9인승 차량 이용입니다.</t>
    <phoneticPr fontId="21" type="noConversion"/>
  </si>
  <si>
    <t>※ 전용 차량 시간당 오버차지는 HKD 350이 발생됩니다.(사전에 추가사용 요청 필수)</t>
    <phoneticPr fontId="21" type="noConversion"/>
  </si>
  <si>
    <t>※ 취소 환불규정은 출발 사용일 15일전까지만 100% 환불이 가능합니다.</t>
    <phoneticPr fontId="21" type="noConversion"/>
  </si>
  <si>
    <t>※ 모든 식비는 불포함이며, 현지에서 한국인 가이드가 추천 및 식당안내진행 예정입니다.(식비는 고객결제)</t>
    <phoneticPr fontId="21" type="noConversion"/>
  </si>
  <si>
    <t>호텔비, 전용차량, 기사, 한국어 가이드, 가이드 팁, 관광지 입장료 , 마카오 왕복 셔틀</t>
    <phoneticPr fontId="21" type="noConversion"/>
  </si>
  <si>
    <t>일 정 표</t>
    <phoneticPr fontId="21" type="noConversion"/>
  </si>
  <si>
    <t>여행자보험, 기타 개인경비, 식사/음료등등</t>
    <phoneticPr fontId="21" type="noConversion"/>
  </si>
  <si>
    <t>자유일정</t>
    <phoneticPr fontId="21" type="noConversion"/>
  </si>
  <si>
    <t>09:00~21:00</t>
    <phoneticPr fontId="21" type="noConversion"/>
  </si>
  <si>
    <t>09:00~21:00</t>
    <phoneticPr fontId="21" type="noConversion"/>
  </si>
  <si>
    <t>디즈니랜드 자유일정</t>
    <phoneticPr fontId="21" type="noConversion"/>
  </si>
  <si>
    <r>
      <t xml:space="preserve">홍콩
</t>
    </r>
    <r>
      <rPr>
        <b/>
        <sz val="10"/>
        <color rgb="FFFF0000"/>
        <rFont val="맑은 고딕"/>
        <family val="3"/>
        <charset val="129"/>
        <scheme val="minor"/>
      </rPr>
      <t>(차량 및 가이드x)</t>
    </r>
    <phoneticPr fontId="21" type="noConversion"/>
  </si>
  <si>
    <t>4/15 - 홍콩 ↔ 마카오 트랜스퍼</t>
    <phoneticPr fontId="21" type="noConversion"/>
  </si>
  <si>
    <t>+63-917-515-5683 / 카카오톡 mangpodong</t>
    <phoneticPr fontId="21" type="noConversion"/>
  </si>
  <si>
    <t>원가(HKD)</t>
    <phoneticPr fontId="21" type="noConversion"/>
  </si>
  <si>
    <t>원가(KRW)</t>
    <phoneticPr fontId="21" type="noConversion"/>
  </si>
  <si>
    <t>환율 190</t>
    <phoneticPr fontId="21" type="noConversion"/>
  </si>
  <si>
    <t>디즈니랜드 호텔 (★★★★★)</t>
    <phoneticPr fontId="21" type="noConversion"/>
  </si>
  <si>
    <t>디즈니랜드 호텔 (★★★★★)</t>
    <phoneticPr fontId="21" type="noConversion"/>
  </si>
  <si>
    <t>디즈니랜드 호텔2N / 리츠칼튼 호텔 2N</t>
    <phoneticPr fontId="21" type="noConversion"/>
  </si>
  <si>
    <t>조식 후 로비에서 가이드 미팅</t>
    <phoneticPr fontId="21" type="noConversion"/>
  </si>
  <si>
    <t>12:00~13:30</t>
    <phoneticPr fontId="21" type="noConversion"/>
  </si>
  <si>
    <t>14:00~17:00</t>
    <phoneticPr fontId="21" type="noConversion"/>
  </si>
  <si>
    <t>18:00~19:00</t>
    <phoneticPr fontId="21" type="noConversion"/>
  </si>
  <si>
    <r>
      <t xml:space="preserve">B게이트'에서 가이드 미팅
</t>
    </r>
    <r>
      <rPr>
        <b/>
        <sz val="10"/>
        <color rgb="FF0000FF"/>
        <rFont val="맑은 고딕"/>
        <family val="3"/>
        <charset val="129"/>
        <scheme val="minor"/>
      </rPr>
      <t>항공편 2개 (인천 OZ721 / 11:40, 필리핀 PR318 / 12:25)</t>
    </r>
    <phoneticPr fontId="21" type="noConversion"/>
  </si>
  <si>
    <t>가이드 미팅 후 강주오로 이동(강주오 버스로 마카오 이동)</t>
    <phoneticPr fontId="21" type="noConversion"/>
  </si>
  <si>
    <t>강주오버스타고 홍콩으로 이동</t>
    <phoneticPr fontId="21" type="noConversion"/>
  </si>
  <si>
    <t>마카오</t>
    <phoneticPr fontId="21" type="noConversion"/>
  </si>
  <si>
    <t>홍콩</t>
    <phoneticPr fontId="21" type="noConversion"/>
  </si>
  <si>
    <t>홍콩 : 미니버스
마카오 : 9인승 벤</t>
    <phoneticPr fontId="21" type="noConversion"/>
  </si>
  <si>
    <t>리츠칼튼 호텔 (★★★★★)</t>
    <phoneticPr fontId="21" type="noConversion"/>
  </si>
  <si>
    <t>석식*가이드가 소개 및 추천 예정</t>
    <phoneticPr fontId="21" type="noConversion"/>
  </si>
  <si>
    <t>전용차량</t>
    <phoneticPr fontId="21" type="noConversion"/>
  </si>
  <si>
    <r>
      <t xml:space="preserve">※ 상기 스케줄은 현지 사정 및 날씨에 따라 변경이 될 수 있습니다.
※ 추가 관광지 및 입장료, 식대가 발생되는건은 현지에서 비용이 발생될 수 있습니다
※ 식사의 경우는 가이드가 소개 및 추천 해드리며, 선택하셔서 식사 후 식당에서 직접 결제 해주시면 됩니다.
</t>
    </r>
    <r>
      <rPr>
        <b/>
        <sz val="10"/>
        <color rgb="FFFF0000"/>
        <rFont val="맑은 고딕"/>
        <family val="3"/>
        <charset val="129"/>
        <scheme val="minor"/>
      </rPr>
      <t>※ 해당견적은 여행자 보험이 불포함으로 개별 가입을 권유 드립니다.</t>
    </r>
    <phoneticPr fontId="21" type="noConversion"/>
  </si>
  <si>
    <t>유아
(10개월)</t>
    <phoneticPr fontId="21" type="noConversion"/>
  </si>
  <si>
    <t>호텔 3객실(2인 1실) X 4N, 아침조식 4회, 전일정 전용차량(2일차 제외), 한국인 가이드 4일, 마카오 강주오 왕복셔틀, 
견적서상 입장티켓</t>
    <phoneticPr fontId="21" type="noConversion"/>
  </si>
  <si>
    <t>대한민국</t>
    <phoneticPr fontId="21" type="noConversion"/>
  </si>
  <si>
    <t>※ 호텔의 견적은 2월 11일 기준의 견적이며 호텔비는 변경이 될 수 있습니다.</t>
    <phoneticPr fontId="21" type="noConversion"/>
  </si>
  <si>
    <t>임병남 부장 / 변유선 대리</t>
    <phoneticPr fontId="21" type="noConversion"/>
  </si>
  <si>
    <t>여행대장</t>
    <phoneticPr fontId="21" type="noConversion"/>
  </si>
  <si>
    <t>010-8413-3252</t>
    <phoneticPr fontId="21" type="noConversion"/>
  </si>
  <si>
    <t>OZ721(11:40) / PR318(12:25)</t>
    <phoneticPr fontId="33" type="noConversion"/>
  </si>
  <si>
    <t>OZ722(13:05) / PR319(13:35)</t>
    <phoneticPr fontId="21" type="noConversion"/>
  </si>
  <si>
    <r>
      <t xml:space="preserve">공항 도착 후 투어 종료
</t>
    </r>
    <r>
      <rPr>
        <b/>
        <sz val="10"/>
        <color rgb="FF0000FF"/>
        <rFont val="맑은 고딕"/>
        <family val="3"/>
        <charset val="129"/>
        <scheme val="minor"/>
      </rPr>
      <t>항공편 2개 (인천 OZ722 / 13:05, 필리핀 PR319 / 13:35)</t>
    </r>
    <phoneticPr fontId="21" type="noConversion"/>
  </si>
  <si>
    <t>합계(원)</t>
    <phoneticPr fontId="21" type="noConversion"/>
  </si>
  <si>
    <t>홍콩 21인승 / 7인승
마카오 9인승</t>
    <phoneticPr fontId="21" type="noConversion"/>
  </si>
  <si>
    <t>21인승</t>
    <phoneticPr fontId="21" type="noConversion"/>
  </si>
  <si>
    <t>4/15 - 마카오 차량 9시간</t>
    <phoneticPr fontId="21" type="noConversion"/>
  </si>
  <si>
    <t>4/16 - 홍콩 12시간</t>
    <phoneticPr fontId="21" type="noConversion"/>
  </si>
  <si>
    <t>9인승</t>
    <phoneticPr fontId="21" type="noConversion"/>
  </si>
  <si>
    <t>7인승</t>
    <phoneticPr fontId="21" type="noConversion"/>
  </si>
  <si>
    <t>15일 / 1박</t>
    <phoneticPr fontId="21" type="noConversion"/>
  </si>
  <si>
    <t>16일 / 1박</t>
    <phoneticPr fontId="21" type="noConversion"/>
  </si>
  <si>
    <t>※ 호텔의 견적은 2월 12일 기준의 견적이며 호텔비는 변경이 될 수 있습니다.</t>
    <phoneticPr fontId="21" type="noConversion"/>
  </si>
  <si>
    <t>페닌슐라 호텔</t>
    <phoneticPr fontId="21" type="noConversion"/>
  </si>
  <si>
    <t>디즈니랜드 티켓(대인)</t>
    <phoneticPr fontId="21" type="noConversion"/>
  </si>
  <si>
    <t>4/16 - 마카오 차량 9시간</t>
    <phoneticPr fontId="21" type="noConversion"/>
  </si>
  <si>
    <t>4/15 - 홍콩 투어(11시간)</t>
    <phoneticPr fontId="21" type="noConversion"/>
  </si>
  <si>
    <t>식</t>
    <phoneticPr fontId="21" type="noConversion"/>
  </si>
  <si>
    <t>식</t>
    <phoneticPr fontId="21" type="noConversion"/>
  </si>
  <si>
    <t>식</t>
    <phoneticPr fontId="21" type="noConversion"/>
  </si>
  <si>
    <t>7인승</t>
    <phoneticPr fontId="21" type="noConversion"/>
  </si>
  <si>
    <t>7인승</t>
    <phoneticPr fontId="21" type="noConversion"/>
  </si>
  <si>
    <t>4/16 - 홍콩→마카오 이동 전용차량</t>
    <phoneticPr fontId="21" type="noConversion"/>
  </si>
  <si>
    <t>4/16 - 마카오→홍콩 이동 전용차량</t>
    <phoneticPr fontId="21" type="noConversion"/>
  </si>
  <si>
    <t>전용차량, 기사, 한국어 가이드, 가이드 팁, 일정상 포함된 관광지 입장료 , 마카오 왕복 셔틀</t>
    <phoneticPr fontId="21" type="noConversion"/>
  </si>
  <si>
    <t>여행자보험, 호텔비, 항공비, 식대, 일정상 포함되지 않은 관광지 입장료, 기타비용</t>
    <phoneticPr fontId="21" type="noConversion"/>
  </si>
  <si>
    <t>4/16 - 마카오 차량 9시간</t>
    <phoneticPr fontId="21" type="noConversion"/>
  </si>
  <si>
    <t>4월 29일 ~5월 3일 홍콩/마카오 4박5일</t>
    <phoneticPr fontId="21" type="noConversion"/>
  </si>
  <si>
    <t>4월 29일 ~ 5월 3일 / 4박 5일</t>
    <phoneticPr fontId="21" type="noConversion"/>
  </si>
  <si>
    <t>장언호 주임</t>
    <phoneticPr fontId="21" type="noConversion"/>
  </si>
  <si>
    <t>010-4529-6308</t>
    <phoneticPr fontId="21" type="noConversion"/>
  </si>
  <si>
    <t>홍콩→마카오</t>
    <phoneticPr fontId="21" type="noConversion"/>
  </si>
  <si>
    <t>마카오 이동 ( 투넘버 알파드 차량)</t>
    <phoneticPr fontId="21" type="noConversion"/>
  </si>
  <si>
    <t>마카오 투어 (세나도 광장, 성 바울 성당,성 도미니크 성당, 나차 사원, 마카오 박물관)</t>
    <phoneticPr fontId="21" type="noConversion"/>
  </si>
  <si>
    <t>저녁식사</t>
    <phoneticPr fontId="21" type="noConversion"/>
  </si>
  <si>
    <t>저녁식사</t>
    <phoneticPr fontId="21" type="noConversion"/>
  </si>
  <si>
    <t>4월 29일(화)</t>
    <phoneticPr fontId="21" type="noConversion"/>
  </si>
  <si>
    <t>4월 30일(수)</t>
    <phoneticPr fontId="21" type="noConversion"/>
  </si>
  <si>
    <t>5월 1일(목)</t>
    <phoneticPr fontId="21" type="noConversion"/>
  </si>
  <si>
    <t>5월 2일(금)</t>
    <phoneticPr fontId="21" type="noConversion"/>
  </si>
  <si>
    <t>5월 3일(토)</t>
    <phoneticPr fontId="21" type="noConversion"/>
  </si>
  <si>
    <t>마카오</t>
    <phoneticPr fontId="21" type="noConversion"/>
  </si>
  <si>
    <t>홍콩</t>
    <phoneticPr fontId="21" type="noConversion"/>
  </si>
  <si>
    <t>홍콩</t>
    <phoneticPr fontId="21" type="noConversion"/>
  </si>
  <si>
    <t>차량: 알파드OR 벤츠</t>
    <phoneticPr fontId="21" type="noConversion"/>
  </si>
  <si>
    <t>비고</t>
    <phoneticPr fontId="21" type="noConversion"/>
  </si>
  <si>
    <t>차량 : 알파드OR 벤츠</t>
    <phoneticPr fontId="21" type="noConversion"/>
  </si>
  <si>
    <t>타이파 빌리지 관광 (쿤하 거리, 포르투갈풍 골목길, 디저트 카페 &amp; 기념품 쇼핑)</t>
    <phoneticPr fontId="21" type="noConversion"/>
  </si>
  <si>
    <t>베네시안 호텔 &amp; 코타이 스트립 (실내 운하, 곤돌라, 카지노 관광)</t>
    <phoneticPr fontId="21" type="noConversion"/>
  </si>
  <si>
    <t>콜로안 빌리지 &amp; 로드 스토우 에그타르트 본점</t>
    <phoneticPr fontId="21" type="noConversion"/>
  </si>
  <si>
    <t>성 프란시스코 사비에르 성당</t>
    <phoneticPr fontId="21" type="noConversion"/>
  </si>
  <si>
    <t>하카 해변 또는 마카오 대교 드라이브</t>
    <phoneticPr fontId="21" type="noConversion"/>
  </si>
  <si>
    <t>마카오 호텔 픽업 → 홍콩 이동</t>
    <phoneticPr fontId="21" type="noConversion"/>
  </si>
  <si>
    <t>조식 후 로비에서 가이드 미팅</t>
    <phoneticPr fontId="21" type="noConversion"/>
  </si>
  <si>
    <t>리펄스 베이</t>
    <phoneticPr fontId="21" type="noConversion"/>
  </si>
  <si>
    <t>10:40 - 11:30</t>
    <phoneticPr fontId="21" type="noConversion"/>
  </si>
  <si>
    <t>11:30 - 12:30</t>
    <phoneticPr fontId="21" type="noConversion"/>
  </si>
  <si>
    <t>12:30 - 13:00</t>
    <phoneticPr fontId="21" type="noConversion"/>
  </si>
  <si>
    <t>자유 산책 OR 카페타임</t>
    <phoneticPr fontId="21" type="noConversion"/>
  </si>
  <si>
    <t>홍콩 : 알파드 OR 벤츠
마카오 : 알파드 OR 벤츠</t>
    <phoneticPr fontId="21" type="noConversion"/>
  </si>
  <si>
    <t>Date:2025-04-21</t>
    <phoneticPr fontId="21" type="noConversion"/>
  </si>
  <si>
    <t>13:00 - 16:30</t>
    <phoneticPr fontId="21" type="noConversion"/>
  </si>
  <si>
    <t>16:30 - 17:00</t>
    <phoneticPr fontId="21" type="noConversion"/>
  </si>
  <si>
    <t>17:00 - 18:30</t>
    <phoneticPr fontId="21" type="noConversion"/>
  </si>
  <si>
    <t>11:00 - 11:00</t>
    <phoneticPr fontId="21" type="noConversion"/>
  </si>
  <si>
    <t>11:30 - 13:00</t>
    <phoneticPr fontId="21" type="noConversion"/>
  </si>
  <si>
    <t>09:30 - 09:30</t>
    <phoneticPr fontId="21" type="noConversion"/>
  </si>
  <si>
    <t>10:00 - 10:00</t>
    <phoneticPr fontId="21" type="noConversion"/>
  </si>
  <si>
    <t>13:00 - 14:30</t>
    <phoneticPr fontId="21" type="noConversion"/>
  </si>
  <si>
    <t>14:30 - 15:30</t>
    <phoneticPr fontId="21" type="noConversion"/>
  </si>
  <si>
    <t>15:30 - 16:30</t>
    <phoneticPr fontId="21" type="noConversion"/>
  </si>
  <si>
    <t>16:30 - 17:00</t>
    <phoneticPr fontId="21" type="noConversion"/>
  </si>
  <si>
    <t>17:00 - 17:30</t>
    <phoneticPr fontId="21" type="noConversion"/>
  </si>
  <si>
    <t>18:00 - 18:00</t>
    <phoneticPr fontId="21" type="noConversion"/>
  </si>
  <si>
    <t>11:00 - 11:00</t>
    <phoneticPr fontId="21" type="noConversion"/>
  </si>
  <si>
    <t>11:00 - 12:30</t>
    <phoneticPr fontId="21" type="noConversion"/>
  </si>
  <si>
    <t>13:30- 15:30</t>
    <phoneticPr fontId="21" type="noConversion"/>
  </si>
  <si>
    <t>16:00 - 17:00</t>
    <phoneticPr fontId="21" type="noConversion"/>
  </si>
  <si>
    <t>17:30 - 19:30</t>
    <phoneticPr fontId="21" type="noConversion"/>
  </si>
  <si>
    <t>20:00 - 20:00</t>
    <phoneticPr fontId="21" type="noConversion"/>
  </si>
  <si>
    <t>00:00 - 00:00</t>
    <phoneticPr fontId="21" type="noConversion"/>
  </si>
  <si>
    <t>홍콩 리젠트 호텔 (★★★★★) / 고객자체예약</t>
    <phoneticPr fontId="21" type="noConversion"/>
  </si>
  <si>
    <t>스탠리 마켓 &amp; 카페 타임</t>
    <phoneticPr fontId="21" type="noConversion"/>
  </si>
  <si>
    <t>11:30 - 12:30</t>
    <phoneticPr fontId="21" type="noConversion"/>
  </si>
  <si>
    <t>12:30 - 13:30</t>
    <phoneticPr fontId="21" type="noConversion"/>
  </si>
  <si>
    <t>13:30 - 14:30</t>
    <phoneticPr fontId="21" type="noConversion"/>
  </si>
  <si>
    <t>15:30 - 16:30</t>
    <phoneticPr fontId="21" type="noConversion"/>
  </si>
  <si>
    <t>16:30 - 18:00</t>
    <phoneticPr fontId="21" type="noConversion"/>
  </si>
  <si>
    <t>18:00 - 19:00</t>
    <phoneticPr fontId="21" type="noConversion"/>
  </si>
  <si>
    <t>19:30 - 19:30</t>
    <phoneticPr fontId="21" type="noConversion"/>
  </si>
  <si>
    <t>호텔 복귀 및 자유시간</t>
    <phoneticPr fontId="21" type="noConversion"/>
  </si>
  <si>
    <t>호텔 복귀 및 자유시간</t>
    <phoneticPr fontId="21" type="noConversion"/>
  </si>
  <si>
    <t>호텔 복귀 및 자유시간</t>
    <phoneticPr fontId="21" type="noConversion"/>
  </si>
  <si>
    <t>호텔복귀 및 자유시간</t>
    <phoneticPr fontId="21" type="noConversion"/>
  </si>
  <si>
    <r>
      <t xml:space="preserve">공항에서 투넘버 알파드 차량미팅
</t>
    </r>
    <r>
      <rPr>
        <b/>
        <sz val="10"/>
        <color rgb="FF0000FF"/>
        <rFont val="맑은 고딕"/>
        <family val="3"/>
        <charset val="129"/>
        <scheme val="minor"/>
      </rPr>
      <t>항공편 (인천 KE0173 / 10:40 )</t>
    </r>
    <phoneticPr fontId="21" type="noConversion"/>
  </si>
  <si>
    <r>
      <t xml:space="preserve">공항 도착 후 투어 종료
</t>
    </r>
    <r>
      <rPr>
        <b/>
        <sz val="10"/>
        <color rgb="FF0000FF"/>
        <rFont val="맑은 고딕"/>
        <family val="3"/>
        <charset val="129"/>
        <scheme val="minor"/>
      </rPr>
      <t>항공편 (인천 KE0174 / 낮 12:20  )</t>
    </r>
    <phoneticPr fontId="21" type="noConversion"/>
  </si>
  <si>
    <t>호텔에서 차량 미팅</t>
    <phoneticPr fontId="21" type="noConversion"/>
  </si>
  <si>
    <t>마카오 윈팰리스 호텔 (★★★★★) / 고객자체예약</t>
    <phoneticPr fontId="21" type="noConversion"/>
  </si>
  <si>
    <t>문진수 고객님</t>
    <phoneticPr fontId="21" type="noConversion"/>
  </si>
  <si>
    <t>문진수 고객님</t>
    <phoneticPr fontId="21" type="noConversion"/>
  </si>
  <si>
    <t>윈 팰리스2N / 홍콩 리젠트 호텔 2N</t>
    <phoneticPr fontId="21" type="noConversion"/>
  </si>
  <si>
    <t>차량: 알파드</t>
    <phoneticPr fontId="21" type="noConversion"/>
  </si>
  <si>
    <t>00:00 - 00:00</t>
    <phoneticPr fontId="21" type="noConversion"/>
  </si>
  <si>
    <t xml:space="preserve">18:30 - 19:30 </t>
    <phoneticPr fontId="21" type="noConversion"/>
  </si>
  <si>
    <r>
      <t xml:space="preserve">마카오 타워 전망대 (야경) and </t>
    </r>
    <r>
      <rPr>
        <b/>
        <sz val="10"/>
        <color rgb="FFFF0000"/>
        <rFont val="맑은 고딕"/>
        <family val="3"/>
        <charset val="129"/>
        <scheme val="minor"/>
      </rPr>
      <t>오픈탑 2층버스 야경투어</t>
    </r>
    <phoneticPr fontId="21" type="noConversion"/>
  </si>
  <si>
    <t>점심식사</t>
    <phoneticPr fontId="21" type="noConversion"/>
  </si>
  <si>
    <r>
      <t xml:space="preserve">센트럴마켓/미드레벨에스컬레이터/소호거리 </t>
    </r>
    <r>
      <rPr>
        <b/>
        <sz val="10"/>
        <color rgb="FF0000FF"/>
        <rFont val="맑은 고딕"/>
        <family val="3"/>
        <charset val="129"/>
        <scheme val="minor"/>
      </rPr>
      <t>점심 (소호 or 센트럴)</t>
    </r>
    <phoneticPr fontId="21" type="noConversion"/>
  </si>
  <si>
    <r>
      <rPr>
        <b/>
        <sz val="10"/>
        <color rgb="FF0000FF"/>
        <rFont val="맑은 고딕"/>
        <family val="3"/>
        <charset val="129"/>
        <scheme val="minor"/>
      </rPr>
      <t>점심 식사 (코타이 지역내</t>
    </r>
    <r>
      <rPr>
        <b/>
        <sz val="10"/>
        <color theme="1"/>
        <rFont val="맑은 고딕"/>
        <family val="3"/>
        <charset val="129"/>
        <scheme val="minor"/>
      </rPr>
      <t>)</t>
    </r>
    <phoneticPr fontId="21" type="noConversion"/>
  </si>
  <si>
    <t>송영서비스 외
7시간</t>
    <phoneticPr fontId="21" type="noConversion"/>
  </si>
  <si>
    <t>7시간</t>
    <phoneticPr fontId="21" type="noConversion"/>
  </si>
  <si>
    <t>7시간</t>
    <phoneticPr fontId="21" type="noConversion"/>
  </si>
  <si>
    <t>웡타이신 사원</t>
    <phoneticPr fontId="21" type="noConversion"/>
  </si>
  <si>
    <t>몽콕 레이디스 마켓 &amp; 길거리 간식</t>
    <phoneticPr fontId="21" type="noConversion"/>
  </si>
  <si>
    <t>공항샌딩</t>
    <phoneticPr fontId="21" type="noConversion"/>
  </si>
  <si>
    <r>
      <t xml:space="preserve">심포니오브라이트 &amp; </t>
    </r>
    <r>
      <rPr>
        <b/>
        <sz val="10"/>
        <color rgb="FFFF0000"/>
        <rFont val="맑은 고딕"/>
        <family val="3"/>
        <charset val="129"/>
        <scheme val="minor"/>
      </rPr>
      <t xml:space="preserve">오픈탑 2층버스 야경 투어 </t>
    </r>
    <phoneticPr fontId="21" type="noConversion"/>
  </si>
  <si>
    <r>
      <t xml:space="preserve">빅토리아피크 </t>
    </r>
    <r>
      <rPr>
        <b/>
        <sz val="10"/>
        <color rgb="FFFF0000"/>
        <rFont val="맑은 고딕"/>
        <family val="3"/>
        <charset val="129"/>
        <scheme val="minor"/>
      </rPr>
      <t>(피크트램 편도 이용예정, 현장결제 발권)</t>
    </r>
    <phoneticPr fontId="21" type="noConversion"/>
  </si>
  <si>
    <r>
      <t xml:space="preserve">스타페리(센트럴→침사추이 이동) 침사추이 1881 헤리티지 / 하버시티 쇼핑  </t>
    </r>
    <r>
      <rPr>
        <b/>
        <sz val="10"/>
        <color rgb="FF0000FF"/>
        <rFont val="맑은 고딕"/>
        <family val="3"/>
        <charset val="129"/>
        <scheme val="minor"/>
      </rPr>
      <t>저녁식사</t>
    </r>
    <phoneticPr fontId="21" type="noConversion"/>
  </si>
  <si>
    <t>전 일정 전용차량 ,한국인 가이드 4일, 홍콩↔마카오 송영 서비스</t>
    <phoneticPr fontId="21" type="noConversion"/>
  </si>
  <si>
    <r>
      <t xml:space="preserve">윈펠리스 호텔 (조기 체크인 OR 짐 보관) </t>
    </r>
    <r>
      <rPr>
        <b/>
        <sz val="10"/>
        <color rgb="FFFF0000"/>
        <rFont val="맑은 고딕"/>
        <family val="3"/>
        <charset val="129"/>
        <scheme val="minor"/>
      </rPr>
      <t>★ 마카오가이드미팅</t>
    </r>
    <phoneticPr fontId="21" type="noConversion"/>
  </si>
  <si>
    <r>
      <t xml:space="preserve">리젠트 호텔 체크인 or 짐 보관 </t>
    </r>
    <r>
      <rPr>
        <b/>
        <sz val="10"/>
        <color rgb="FFFF0000"/>
        <rFont val="맑은 고딕"/>
        <family val="3"/>
        <charset val="129"/>
        <scheme val="minor"/>
      </rPr>
      <t xml:space="preserve"> ★홍콩가이드미팅</t>
    </r>
    <phoneticPr fontId="21" type="noConversion"/>
  </si>
  <si>
    <t>조식 후 로비에서 가이드 미팅</t>
    <phoneticPr fontId="21" type="noConversion"/>
  </si>
  <si>
    <t>조식 후 로비에서 투넘버차량 미팅</t>
    <phoneticPr fontId="21" type="noConversion"/>
  </si>
  <si>
    <t>일 정 표</t>
    <phoneticPr fontId="21" type="noConversion"/>
  </si>
  <si>
    <t>Date:2025-04-21</t>
    <phoneticPr fontId="21" type="noConversion"/>
  </si>
  <si>
    <t>수신</t>
    <phoneticPr fontId="21" type="noConversion"/>
  </si>
  <si>
    <t>문진수 고객님</t>
    <phoneticPr fontId="21" type="noConversion"/>
  </si>
  <si>
    <t>회사명</t>
    <phoneticPr fontId="21" type="noConversion"/>
  </si>
  <si>
    <t>TK트래블</t>
    <phoneticPr fontId="21" type="noConversion"/>
  </si>
  <si>
    <t>담당자</t>
    <phoneticPr fontId="21" type="noConversion"/>
  </si>
  <si>
    <t>장언호 주임</t>
    <phoneticPr fontId="21" type="noConversion"/>
  </si>
  <si>
    <t>행사명</t>
    <phoneticPr fontId="21" type="noConversion"/>
  </si>
  <si>
    <t>4월 29일 ~5월 3일 홍콩/마카오 4박5일</t>
    <phoneticPr fontId="21" type="noConversion"/>
  </si>
  <si>
    <t>여행기간</t>
    <phoneticPr fontId="21" type="noConversion"/>
  </si>
  <si>
    <t>4월 29일 ~ 5월 3일 / 4박 5일</t>
    <phoneticPr fontId="21" type="noConversion"/>
  </si>
  <si>
    <t>호텔</t>
    <phoneticPr fontId="21" type="noConversion"/>
  </si>
  <si>
    <t>윈 팰리스2N / 홍콩 리젠트 호텔 2N</t>
    <phoneticPr fontId="21" type="noConversion"/>
  </si>
  <si>
    <t>차량정보</t>
    <phoneticPr fontId="21" type="noConversion"/>
  </si>
  <si>
    <t>홍콩 : 알파드 OR 벤츠
마카오 : 알파드 OR 벤츠</t>
    <phoneticPr fontId="21" type="noConversion"/>
  </si>
  <si>
    <t>고객명</t>
    <phoneticPr fontId="21" type="noConversion"/>
  </si>
  <si>
    <t>국적</t>
    <phoneticPr fontId="21" type="noConversion"/>
  </si>
  <si>
    <t>대한민국</t>
    <phoneticPr fontId="21" type="noConversion"/>
  </si>
  <si>
    <t>사업자번호</t>
    <phoneticPr fontId="21" type="noConversion"/>
  </si>
  <si>
    <t>417-70-01307</t>
    <phoneticPr fontId="21" type="noConversion"/>
  </si>
  <si>
    <t>핸드폰번호</t>
    <phoneticPr fontId="21" type="noConversion"/>
  </si>
  <si>
    <t>010-4529-6308</t>
    <phoneticPr fontId="21" type="noConversion"/>
  </si>
  <si>
    <t>대표자명</t>
    <phoneticPr fontId="21" type="noConversion"/>
  </si>
  <si>
    <t xml:space="preserve">                       강일구                 ( 인 )</t>
    <phoneticPr fontId="21" type="noConversion"/>
  </si>
  <si>
    <t>손님결제(카드)</t>
    <phoneticPr fontId="21" type="noConversion"/>
  </si>
  <si>
    <t>추가결제(루프탑버스,카드)</t>
    <phoneticPr fontId="21" type="noConversion"/>
  </si>
  <si>
    <t>카드결제 수수료(3%)</t>
    <phoneticPr fontId="21" type="noConversion"/>
  </si>
  <si>
    <t>한룡여행사 정산</t>
    <phoneticPr fontId="21" type="noConversion"/>
  </si>
  <si>
    <t>TK수익</t>
    <phoneticPr fontId="21" type="noConversion"/>
  </si>
  <si>
    <t>인원</t>
    <phoneticPr fontId="21" type="noConversion"/>
  </si>
  <si>
    <t>성인</t>
    <phoneticPr fontId="21" type="noConversion"/>
  </si>
  <si>
    <t>아동</t>
    <phoneticPr fontId="21" type="noConversion"/>
  </si>
  <si>
    <t>유아
(10개월)</t>
    <phoneticPr fontId="21" type="noConversion"/>
  </si>
  <si>
    <t>포함</t>
    <phoneticPr fontId="21" type="noConversion"/>
  </si>
  <si>
    <t>전 일정 전용차량 ,한국인 가이드 4일, 홍콩↔마카오 송영 서비스</t>
    <phoneticPr fontId="21" type="noConversion"/>
  </si>
  <si>
    <t>불포함</t>
    <phoneticPr fontId="21" type="noConversion"/>
  </si>
  <si>
    <t>여행자보험, 기타 개인경비, 식사/음료등등</t>
    <phoneticPr fontId="21" type="noConversion"/>
  </si>
  <si>
    <t>비고</t>
    <phoneticPr fontId="21" type="noConversion"/>
  </si>
  <si>
    <t>1 Day</t>
    <phoneticPr fontId="21" type="noConversion"/>
  </si>
  <si>
    <t>홍콩→마카오</t>
    <phoneticPr fontId="21" type="noConversion"/>
  </si>
  <si>
    <r>
      <t xml:space="preserve">공항에서 투넘버 알파드 차량미팅
</t>
    </r>
    <r>
      <rPr>
        <b/>
        <sz val="10"/>
        <color rgb="FF0000FF"/>
        <rFont val="맑은 고딕"/>
        <family val="3"/>
        <charset val="129"/>
        <scheme val="minor"/>
      </rPr>
      <t>항공편 (인천 KE0173 / 10:40 )</t>
    </r>
    <phoneticPr fontId="21" type="noConversion"/>
  </si>
  <si>
    <t>조 : 불포함</t>
    <phoneticPr fontId="21" type="noConversion"/>
  </si>
  <si>
    <t>4월 29일(화)</t>
    <phoneticPr fontId="21" type="noConversion"/>
  </si>
  <si>
    <t>11:30 - 12:30</t>
    <phoneticPr fontId="21" type="noConversion"/>
  </si>
  <si>
    <t>중 : 기내식</t>
    <phoneticPr fontId="21" type="noConversion"/>
  </si>
  <si>
    <t>12:30 - 13:00</t>
    <phoneticPr fontId="21" type="noConversion"/>
  </si>
  <si>
    <t>윈펠리스 호텔 (조기 체크인 OR 짐 보관)</t>
    <phoneticPr fontId="21" type="noConversion"/>
  </si>
  <si>
    <t>석 : 불포함</t>
    <phoneticPr fontId="21" type="noConversion"/>
  </si>
  <si>
    <t>13:00 - 16:30</t>
    <phoneticPr fontId="21" type="noConversion"/>
  </si>
  <si>
    <t>마카오 투어 (세나도 광장, 성 바울 성당,성 도미니크 성당, 나차 사원, 마카오 박물관)</t>
    <phoneticPr fontId="21" type="noConversion"/>
  </si>
  <si>
    <t>차량: 알파드</t>
    <phoneticPr fontId="21" type="noConversion"/>
  </si>
  <si>
    <t>16:30 - 17:00</t>
    <phoneticPr fontId="21" type="noConversion"/>
  </si>
  <si>
    <t>자유 산책 OR 카페타임</t>
    <phoneticPr fontId="21" type="noConversion"/>
  </si>
  <si>
    <t>17:00 - 18:30</t>
    <phoneticPr fontId="21" type="noConversion"/>
  </si>
  <si>
    <t>저녁식사</t>
    <phoneticPr fontId="21" type="noConversion"/>
  </si>
  <si>
    <t xml:space="preserve">18:30 - 19:30 </t>
    <phoneticPr fontId="21" type="noConversion"/>
  </si>
  <si>
    <t>마카오 타워 전망대 (야경)</t>
    <phoneticPr fontId="21" type="noConversion"/>
  </si>
  <si>
    <t>19:30 - 19:30</t>
    <phoneticPr fontId="21" type="noConversion"/>
  </si>
  <si>
    <t>호텔복귀 및 자유시간</t>
    <phoneticPr fontId="21" type="noConversion"/>
  </si>
  <si>
    <t>마카오 윈팰리스 호텔 (★★★★★) / 고객자체예약</t>
    <phoneticPr fontId="21" type="noConversion"/>
  </si>
  <si>
    <t>2 Day</t>
    <phoneticPr fontId="21" type="noConversion"/>
  </si>
  <si>
    <t>11:00 - 11:00</t>
    <phoneticPr fontId="21" type="noConversion"/>
  </si>
  <si>
    <t>조식 후 로비에서 가이드 미팅</t>
    <phoneticPr fontId="21" type="noConversion"/>
  </si>
  <si>
    <t>조 : 호텔식</t>
    <phoneticPr fontId="21" type="noConversion"/>
  </si>
  <si>
    <t>4월 30일(수)</t>
    <phoneticPr fontId="21" type="noConversion"/>
  </si>
  <si>
    <t>11:30 - 13:00</t>
    <phoneticPr fontId="21" type="noConversion"/>
  </si>
  <si>
    <t>중 : 불포함</t>
    <phoneticPr fontId="21" type="noConversion"/>
  </si>
  <si>
    <t>13:00 - 14:30</t>
    <phoneticPr fontId="21" type="noConversion"/>
  </si>
  <si>
    <t>베네시안 호텔 &amp; 코타이 스트립 (실내 운하, 곤돌라, 카지노 관광)</t>
    <phoneticPr fontId="21" type="noConversion"/>
  </si>
  <si>
    <t>점심 식사 (코타이 지역내)</t>
    <phoneticPr fontId="21" type="noConversion"/>
  </si>
  <si>
    <t>15:30 - 16:30</t>
    <phoneticPr fontId="21" type="noConversion"/>
  </si>
  <si>
    <t>콜로안 빌리지 &amp; 로드 스토우 에그타르트 본점</t>
    <phoneticPr fontId="21" type="noConversion"/>
  </si>
  <si>
    <t>성 프란시스코 사비에르 성당</t>
    <phoneticPr fontId="21" type="noConversion"/>
  </si>
  <si>
    <t>17:00 - 17:30</t>
    <phoneticPr fontId="21" type="noConversion"/>
  </si>
  <si>
    <t>하카 해변 또는 마카오 대교 드라이브</t>
    <phoneticPr fontId="21" type="noConversion"/>
  </si>
  <si>
    <t>18:00 - 18:00</t>
    <phoneticPr fontId="21" type="noConversion"/>
  </si>
  <si>
    <t>호텔 복귀 및 자유시간</t>
    <phoneticPr fontId="21" type="noConversion"/>
  </si>
  <si>
    <t>3 Day</t>
    <phoneticPr fontId="21" type="noConversion"/>
  </si>
  <si>
    <t>홍콩</t>
    <phoneticPr fontId="21" type="noConversion"/>
  </si>
  <si>
    <t>11:00 - 11:00</t>
    <phoneticPr fontId="21" type="noConversion"/>
  </si>
  <si>
    <t>조 : 호텔식</t>
    <phoneticPr fontId="21" type="noConversion"/>
  </si>
  <si>
    <t>5월 1일(목)</t>
    <phoneticPr fontId="21" type="noConversion"/>
  </si>
  <si>
    <t>11:00 - 12:30</t>
    <phoneticPr fontId="21" type="noConversion"/>
  </si>
  <si>
    <t>마카오 호텔 픽업 → 홍콩 이동</t>
    <phoneticPr fontId="21" type="noConversion"/>
  </si>
  <si>
    <t>12:30 - 13:00</t>
    <phoneticPr fontId="21" type="noConversion"/>
  </si>
  <si>
    <t>리젠트 호텔 체크인 or 짐 보관</t>
    <phoneticPr fontId="21" type="noConversion"/>
  </si>
  <si>
    <t>13:30- 15:30</t>
    <phoneticPr fontId="21" type="noConversion"/>
  </si>
  <si>
    <r>
      <t xml:space="preserve">센트럴마켓/미드레벨에스컬레이터/소호거리 </t>
    </r>
    <r>
      <rPr>
        <b/>
        <sz val="10"/>
        <color rgb="FFFF0000"/>
        <rFont val="맑은 고딕"/>
        <family val="3"/>
        <charset val="129"/>
        <scheme val="minor"/>
      </rPr>
      <t>점심 (소호 or 센트럴)</t>
    </r>
    <phoneticPr fontId="21" type="noConversion"/>
  </si>
  <si>
    <t>차량: 알파드OR 벤츠</t>
    <phoneticPr fontId="21" type="noConversion"/>
  </si>
  <si>
    <t>16:00 - 17:00</t>
    <phoneticPr fontId="21" type="noConversion"/>
  </si>
  <si>
    <r>
      <t xml:space="preserve">빅토리아피크 </t>
    </r>
    <r>
      <rPr>
        <b/>
        <sz val="10"/>
        <color rgb="FFFF0000"/>
        <rFont val="맑은 고딕"/>
        <family val="3"/>
        <charset val="129"/>
        <scheme val="minor"/>
      </rPr>
      <t>(피크트램 이용예정, 현장결제 발권)</t>
    </r>
    <phoneticPr fontId="21" type="noConversion"/>
  </si>
  <si>
    <t>17:30 - 19:30</t>
    <phoneticPr fontId="21" type="noConversion"/>
  </si>
  <si>
    <r>
      <t xml:space="preserve">침사추이 1881 헤리티지 / 하버시티 쇼핑  </t>
    </r>
    <r>
      <rPr>
        <b/>
        <sz val="10"/>
        <color rgb="FFFF0000"/>
        <rFont val="맑은 고딕"/>
        <family val="3"/>
        <charset val="129"/>
        <scheme val="minor"/>
      </rPr>
      <t>저녁식사</t>
    </r>
    <phoneticPr fontId="21" type="noConversion"/>
  </si>
  <si>
    <t>20:00 - 20:00</t>
    <phoneticPr fontId="21" type="noConversion"/>
  </si>
  <si>
    <r>
      <t>심포니오브라이트 &amp; 2층버스</t>
    </r>
    <r>
      <rPr>
        <b/>
        <sz val="10"/>
        <color rgb="FFFF0000"/>
        <rFont val="맑은 고딕"/>
        <family val="3"/>
        <charset val="129"/>
        <scheme val="minor"/>
      </rPr>
      <t xml:space="preserve"> (안내 후 자유시간)</t>
    </r>
    <phoneticPr fontId="21" type="noConversion"/>
  </si>
  <si>
    <t>00:00 - 00:00</t>
    <phoneticPr fontId="21" type="noConversion"/>
  </si>
  <si>
    <t>홍콩 리젠트 호텔 (★★★★★) / 고객자체예약</t>
    <phoneticPr fontId="21" type="noConversion"/>
  </si>
  <si>
    <t>4 Day</t>
    <phoneticPr fontId="21" type="noConversion"/>
  </si>
  <si>
    <t>조 : 호텔식</t>
    <phoneticPr fontId="21" type="noConversion"/>
  </si>
  <si>
    <t>5월 2일(금)</t>
    <phoneticPr fontId="21" type="noConversion"/>
  </si>
  <si>
    <t>웡타이신 사원</t>
    <phoneticPr fontId="21" type="noConversion"/>
  </si>
  <si>
    <t>몽콕 레이디스 마켓 &amp; 길거리 간식</t>
    <phoneticPr fontId="21" type="noConversion"/>
  </si>
  <si>
    <t>13:30 - 14:30</t>
    <phoneticPr fontId="21" type="noConversion"/>
  </si>
  <si>
    <t>점심 (현지식)</t>
    <phoneticPr fontId="21" type="noConversion"/>
  </si>
  <si>
    <t>차량 : 알파드OR 벤츠</t>
    <phoneticPr fontId="21" type="noConversion"/>
  </si>
  <si>
    <t>리펄스 베이</t>
    <phoneticPr fontId="21" type="noConversion"/>
  </si>
  <si>
    <t>16:30 - 18:00</t>
    <phoneticPr fontId="21" type="noConversion"/>
  </si>
  <si>
    <t>19:30 - 19:30</t>
    <phoneticPr fontId="21" type="noConversion"/>
  </si>
  <si>
    <t>5 Day</t>
    <phoneticPr fontId="21" type="noConversion"/>
  </si>
  <si>
    <t>09:30 - 09:30</t>
    <phoneticPr fontId="21" type="noConversion"/>
  </si>
  <si>
    <t>호텔에서 차량 미팅</t>
    <phoneticPr fontId="21" type="noConversion"/>
  </si>
  <si>
    <t>5월 3일(토)</t>
    <phoneticPr fontId="21" type="noConversion"/>
  </si>
  <si>
    <t>10:00 - 10:00</t>
    <phoneticPr fontId="21" type="noConversion"/>
  </si>
  <si>
    <r>
      <t xml:space="preserve">공항 도착 후 투어 종료
</t>
    </r>
    <r>
      <rPr>
        <b/>
        <sz val="10"/>
        <color rgb="FF0000FF"/>
        <rFont val="맑은 고딕"/>
        <family val="3"/>
        <charset val="129"/>
        <scheme val="minor"/>
      </rPr>
      <t>항공편 (인천 KE0174 / 낮 12:20  )</t>
    </r>
    <phoneticPr fontId="21" type="noConversion"/>
  </si>
  <si>
    <t>석 : 불포함</t>
    <phoneticPr fontId="21" type="noConversion"/>
  </si>
  <si>
    <t>차량: 알파드OR 벤츠</t>
    <phoneticPr fontId="21" type="noConversion"/>
  </si>
  <si>
    <t>오버차지비용 마카오:500, 홍콩:700(차량,가이드)</t>
    <phoneticPr fontId="21" type="noConversion"/>
  </si>
  <si>
    <t>day1 오버차지 비용 발생될 확률있음(한시간)</t>
    <phoneticPr fontId="21" type="noConversion"/>
  </si>
  <si>
    <t>4월 29일 05월 03일 문진수님 마카오/홍콩 가족여행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</si>
</sst>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 "/>
    <numFmt numFmtId="177" formatCode="0_);[Red]\(0\)"/>
    <numFmt numFmtId="178" formatCode="&quot;수신 : 한국관광공사, &quot;@"/>
    <numFmt numFmtId="179" formatCode="yyyy&quot;년&quot;\ m&quot;월&quot;\ d&quot;일&quot;;@"/>
    <numFmt numFmtId="180" formatCode="&quot;₩&quot;#,##0"/>
    <numFmt numFmtId="181" formatCode="&quot;₩&quot;#,##0_);\(&quot;₩&quot;#,##0\)"/>
    <numFmt numFmtId="182" formatCode="0.00_);[Red]\(0.00\)"/>
    <numFmt numFmtId="183" formatCode="#,##0_);[Red]\(#,##0\)"/>
  </numFmts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35"/>
      <color theme="1"/>
      <name val="나눔고딕 ExtraBold"/>
      <family val="3"/>
      <charset val="129"/>
    </font>
    <font>
      <u/>
      <sz val="8"/>
      <color theme="10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rgb="FFFFFF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 style="thin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/>
      <right/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medium">
        <color rgb="FF999999"/>
      </bottom>
      <diagonal/>
    </border>
    <border>
      <left/>
      <right style="medium">
        <color rgb="FF999999"/>
      </right>
      <top style="thin">
        <color rgb="FF999999"/>
      </top>
      <bottom style="medium">
        <color rgb="FF999999"/>
      </bottom>
      <diagonal/>
    </border>
    <border>
      <left/>
      <right/>
      <top style="thin">
        <color rgb="FF999999"/>
      </top>
      <bottom style="medium">
        <color rgb="FF999999"/>
      </bottom>
      <diagonal/>
    </border>
    <border>
      <left style="medium">
        <color rgb="FF999999"/>
      </left>
      <right/>
      <top style="thin">
        <color rgb="FF999999"/>
      </top>
      <bottom/>
      <diagonal/>
    </border>
    <border>
      <left/>
      <right style="medium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medium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medium">
        <color rgb="FF999999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n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999999"/>
      </right>
      <top/>
      <bottom style="thin">
        <color rgb="FF99999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thin">
        <color rgb="FF999999"/>
      </top>
      <bottom/>
      <diagonal/>
    </border>
    <border>
      <left style="medium">
        <color rgb="FF999999"/>
      </left>
      <right style="hair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hair">
        <color rgb="FF999999"/>
      </left>
      <right style="hair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hair">
        <color rgb="FF999999"/>
      </left>
      <right style="medium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medium">
        <color rgb="FF999999"/>
      </left>
      <right style="medium">
        <color rgb="FF99999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999999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99999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999999"/>
      </left>
      <right style="medium">
        <color rgb="FF999999"/>
      </right>
      <top style="thin">
        <color theme="0" tint="-0.499984740745262"/>
      </top>
      <bottom/>
      <diagonal/>
    </border>
    <border>
      <left style="medium">
        <color rgb="FF999999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rgb="FF999999"/>
      </right>
      <top style="thin">
        <color theme="0" tint="-0.499984740745262"/>
      </top>
      <bottom/>
      <diagonal/>
    </border>
    <border>
      <left style="hair">
        <color rgb="FF999999"/>
      </left>
      <right style="hair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hair">
        <color rgb="FF999999"/>
      </left>
      <right style="medium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medium">
        <color rgb="FF999999"/>
      </left>
      <right/>
      <top style="thin">
        <color theme="0" tint="-0.499984740745262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thin">
        <color theme="0" tint="-0.499984740745262"/>
      </bottom>
      <diagonal/>
    </border>
    <border>
      <left/>
      <right/>
      <top style="medium">
        <color rgb="FF999999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rgb="FF999999"/>
      </bottom>
      <diagonal/>
    </border>
    <border>
      <left style="medium">
        <color theme="0" tint="-0.499984740745262"/>
      </left>
      <right style="hair">
        <color rgb="FF999999"/>
      </right>
      <top style="thin">
        <color theme="0" tint="-0.499984740745262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thin">
        <color theme="0" tint="-0.499984740745262"/>
      </bottom>
      <diagonal/>
    </border>
    <border>
      <left style="medium">
        <color rgb="FF999999"/>
      </left>
      <right/>
      <top style="thin">
        <color theme="0" tint="-0.499984740745262"/>
      </top>
      <bottom style="thin">
        <color rgb="FF999999"/>
      </bottom>
      <diagonal/>
    </border>
    <border>
      <left/>
      <right/>
      <top style="thin">
        <color theme="0" tint="-0.499984740745262"/>
      </top>
      <bottom style="thin">
        <color rgb="FF999999"/>
      </bottom>
      <diagonal/>
    </border>
    <border>
      <left/>
      <right style="medium">
        <color rgb="FF999999"/>
      </right>
      <top style="thin">
        <color theme="0" tint="-0.499984740745262"/>
      </top>
      <bottom style="thin">
        <color rgb="FF999999"/>
      </bottom>
      <diagonal/>
    </border>
    <border>
      <left style="medium">
        <color rgb="FF999999"/>
      </left>
      <right/>
      <top style="thin">
        <color rgb="FF999999"/>
      </top>
      <bottom style="thin">
        <color theme="0" tint="-0.499984740745262"/>
      </bottom>
      <diagonal/>
    </border>
    <border>
      <left/>
      <right/>
      <top style="thin">
        <color rgb="FF999999"/>
      </top>
      <bottom style="thin">
        <color theme="0" tint="-0.499984740745262"/>
      </bottom>
      <diagonal/>
    </border>
    <border>
      <left/>
      <right style="medium">
        <color rgb="FF999999"/>
      </right>
      <top style="thin">
        <color rgb="FF999999"/>
      </top>
      <bottom style="thin">
        <color theme="0" tint="-0.499984740745262"/>
      </bottom>
      <diagonal/>
    </border>
    <border>
      <left style="medium">
        <color rgb="FF999999"/>
      </left>
      <right style="medium">
        <color rgb="FF999999"/>
      </right>
      <top style="thin">
        <color theme="0" tint="-0.499984740745262"/>
      </top>
      <bottom style="medium">
        <color rgb="FF999999"/>
      </bottom>
      <diagonal/>
    </border>
    <border>
      <left/>
      <right style="medium">
        <color rgb="FF999999"/>
      </right>
      <top style="thin">
        <color theme="0" tint="-0.499984740745262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theme="0" tint="-0.499984740745262"/>
      </left>
      <right style="medium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auto="1"/>
      </right>
      <top style="thin">
        <color indexed="64"/>
      </top>
      <bottom style="medium">
        <color rgb="FF999999"/>
      </bottom>
      <diagonal/>
    </border>
    <border>
      <left style="medium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rgb="FF999999"/>
      </bottom>
      <diagonal/>
    </border>
    <border>
      <left style="thin">
        <color indexed="64"/>
      </left>
      <right/>
      <top style="medium">
        <color rgb="FF999999"/>
      </top>
      <bottom style="thin">
        <color auto="1"/>
      </bottom>
      <diagonal/>
    </border>
    <border>
      <left/>
      <right style="medium">
        <color rgb="FF999999"/>
      </right>
      <top style="medium">
        <color rgb="FF999999"/>
      </top>
      <bottom style="thin">
        <color auto="1"/>
      </bottom>
      <diagonal/>
    </border>
    <border>
      <left style="medium">
        <color rgb="FF999999"/>
      </left>
      <right/>
      <top style="medium">
        <color rgb="FF999999"/>
      </top>
      <bottom style="thin">
        <color indexed="64"/>
      </bottom>
      <diagonal/>
    </border>
    <border>
      <left style="medium">
        <color rgb="FF999999"/>
      </left>
      <right/>
      <top/>
      <bottom style="thin">
        <color indexed="64"/>
      </bottom>
      <diagonal/>
    </border>
    <border>
      <left/>
      <right style="medium">
        <color rgb="FF999999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rgb="FF999999"/>
      </right>
      <top style="medium">
        <color rgb="FF999999"/>
      </top>
      <bottom style="thin">
        <color indexed="64"/>
      </bottom>
      <diagonal/>
    </border>
    <border>
      <left style="hair">
        <color rgb="FF999999"/>
      </left>
      <right style="hair">
        <color rgb="FF999999"/>
      </right>
      <top style="medium">
        <color rgb="FF999999"/>
      </top>
      <bottom style="thin">
        <color indexed="64"/>
      </bottom>
      <diagonal/>
    </border>
    <border>
      <left style="hair">
        <color rgb="FF999999"/>
      </left>
      <right style="medium">
        <color rgb="FF999999"/>
      </right>
      <top style="medium">
        <color rgb="FF999999"/>
      </top>
      <bottom style="thin">
        <color indexed="64"/>
      </bottom>
      <diagonal/>
    </border>
    <border>
      <left/>
      <right/>
      <top style="medium">
        <color rgb="FF999999"/>
      </top>
      <bottom style="thin">
        <color indexed="64"/>
      </bottom>
      <diagonal/>
    </border>
    <border>
      <left/>
      <right style="medium">
        <color rgb="FF999999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thin">
        <color indexed="64"/>
      </top>
      <bottom/>
      <diagonal/>
    </border>
    <border>
      <left/>
      <right style="medium">
        <color rgb="FF999999"/>
      </right>
      <top style="thin">
        <color indexed="64"/>
      </top>
      <bottom/>
      <diagonal/>
    </border>
    <border>
      <left/>
      <right style="medium">
        <color theme="0" tint="-0.499984740745262"/>
      </right>
      <top style="medium">
        <color rgb="FF999999"/>
      </top>
      <bottom style="thin">
        <color indexed="64"/>
      </bottom>
      <diagonal/>
    </border>
    <border>
      <left/>
      <right style="thin">
        <color indexed="64"/>
      </right>
      <top style="medium">
        <color rgb="FF99999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99999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rgb="FF999999"/>
      </top>
      <bottom style="thin">
        <color rgb="FF999999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14" fontId="18" fillId="0" borderId="19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2" fillId="0" borderId="3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14" fontId="23" fillId="0" borderId="19" xfId="0" applyNumberFormat="1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30" fillId="38" borderId="40" xfId="42" applyNumberFormat="1" applyFont="1" applyFill="1" applyBorder="1" applyAlignment="1">
      <alignment horizontal="right" vertical="center" wrapText="1"/>
    </xf>
    <xf numFmtId="177" fontId="30" fillId="38" borderId="43" xfId="42" applyNumberFormat="1" applyFont="1" applyFill="1" applyBorder="1" applyAlignment="1">
      <alignment horizontal="right" vertical="center" wrapText="1"/>
    </xf>
    <xf numFmtId="177" fontId="30" fillId="38" borderId="45" xfId="42" applyNumberFormat="1" applyFont="1" applyFill="1" applyBorder="1" applyAlignment="1">
      <alignment horizontal="right" vertical="center" wrapText="1"/>
    </xf>
    <xf numFmtId="177" fontId="30" fillId="38" borderId="48" xfId="42" applyNumberFormat="1" applyFont="1" applyFill="1" applyBorder="1" applyAlignment="1">
      <alignment horizontal="right" vertical="center" wrapText="1"/>
    </xf>
    <xf numFmtId="177" fontId="30" fillId="38" borderId="50" xfId="42" applyNumberFormat="1" applyFont="1" applyFill="1" applyBorder="1" applyAlignment="1">
      <alignment horizontal="right" vertical="center" wrapText="1"/>
    </xf>
    <xf numFmtId="177" fontId="30" fillId="38" borderId="53" xfId="42" applyNumberFormat="1" applyFont="1" applyFill="1" applyBorder="1" applyAlignment="1">
      <alignment horizontal="right" vertical="center" wrapText="1"/>
    </xf>
    <xf numFmtId="178" fontId="29" fillId="0" borderId="0" xfId="42" applyNumberFormat="1" applyFont="1" applyAlignment="1">
      <alignment horizontal="center" vertical="center"/>
    </xf>
    <xf numFmtId="49" fontId="29" fillId="0" borderId="0" xfId="42" applyNumberFormat="1" applyFont="1" applyAlignment="1">
      <alignment horizontal="right" vertical="center" wrapText="1"/>
    </xf>
    <xf numFmtId="179" fontId="29" fillId="0" borderId="0" xfId="42" applyNumberFormat="1" applyFont="1" applyAlignment="1">
      <alignment horizontal="center" vertical="center" wrapText="1"/>
    </xf>
    <xf numFmtId="0" fontId="36" fillId="0" borderId="0" xfId="42" applyFont="1">
      <alignment vertical="center"/>
    </xf>
    <xf numFmtId="0" fontId="37" fillId="0" borderId="0" xfId="42" applyFont="1" applyAlignment="1">
      <alignment horizontal="left" vertical="center" indent="1"/>
    </xf>
    <xf numFmtId="0" fontId="38" fillId="0" borderId="0" xfId="42" applyFont="1">
      <alignment vertical="center"/>
    </xf>
    <xf numFmtId="0" fontId="35" fillId="0" borderId="0" xfId="42" applyFont="1">
      <alignment vertical="center"/>
    </xf>
    <xf numFmtId="0" fontId="39" fillId="0" borderId="0" xfId="42" applyFont="1">
      <alignment vertical="center"/>
    </xf>
    <xf numFmtId="180" fontId="40" fillId="0" borderId="0" xfId="42" applyNumberFormat="1" applyFont="1">
      <alignment vertical="center"/>
    </xf>
    <xf numFmtId="181" fontId="38" fillId="0" borderId="0" xfId="42" applyNumberFormat="1" applyFont="1">
      <alignment vertical="center"/>
    </xf>
    <xf numFmtId="0" fontId="39" fillId="0" borderId="0" xfId="42" applyFont="1" applyAlignment="1">
      <alignment horizontal="left" vertical="center" indent="1"/>
    </xf>
    <xf numFmtId="0" fontId="41" fillId="0" borderId="0" xfId="42" applyFont="1" applyAlignment="1">
      <alignment horizontal="left" vertical="center" indent="1"/>
    </xf>
    <xf numFmtId="0" fontId="30" fillId="40" borderId="55" xfId="42" applyFont="1" applyFill="1" applyBorder="1" applyAlignment="1">
      <alignment horizontal="center" vertical="center"/>
    </xf>
    <xf numFmtId="0" fontId="30" fillId="40" borderId="58" xfId="42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41" borderId="59" xfId="0" applyFill="1" applyBorder="1" applyAlignment="1">
      <alignment horizontal="center" vertical="center"/>
    </xf>
    <xf numFmtId="41" fontId="29" fillId="39" borderId="63" xfId="43" applyFont="1" applyFill="1" applyBorder="1" applyAlignment="1">
      <alignment vertical="center"/>
    </xf>
    <xf numFmtId="177" fontId="29" fillId="39" borderId="63" xfId="42" applyNumberFormat="1" applyFont="1" applyFill="1" applyBorder="1" applyAlignment="1">
      <alignment horizontal="center" vertical="center"/>
    </xf>
    <xf numFmtId="41" fontId="29" fillId="37" borderId="63" xfId="42" applyNumberFormat="1" applyFont="1" applyFill="1" applyBorder="1" applyAlignment="1">
      <alignment horizontal="center" vertical="center"/>
    </xf>
    <xf numFmtId="41" fontId="29" fillId="37" borderId="63" xfId="42" applyNumberFormat="1" applyFont="1" applyFill="1" applyBorder="1">
      <alignment vertical="center"/>
    </xf>
    <xf numFmtId="0" fontId="43" fillId="39" borderId="64" xfId="42" applyFont="1" applyFill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41" borderId="59" xfId="0" applyNumberFormat="1" applyFill="1" applyBorder="1" applyAlignment="1">
      <alignment horizontal="center" vertical="center"/>
    </xf>
    <xf numFmtId="41" fontId="29" fillId="39" borderId="63" xfId="42" applyNumberFormat="1" applyFont="1" applyFill="1" applyBorder="1" applyAlignment="1">
      <alignment horizontal="center" vertical="center"/>
    </xf>
    <xf numFmtId="41" fontId="29" fillId="39" borderId="63" xfId="42" applyNumberFormat="1" applyFont="1" applyFill="1" applyBorder="1">
      <alignment vertical="center"/>
    </xf>
    <xf numFmtId="0" fontId="43" fillId="39" borderId="66" xfId="42" applyFont="1" applyFill="1" applyBorder="1" applyAlignment="1">
      <alignment horizontal="center" vertical="center"/>
    </xf>
    <xf numFmtId="177" fontId="43" fillId="39" borderId="66" xfId="42" applyNumberFormat="1" applyFont="1" applyFill="1" applyBorder="1" applyAlignment="1">
      <alignment horizontal="center" vertical="center"/>
    </xf>
    <xf numFmtId="0" fontId="45" fillId="42" borderId="72" xfId="42" applyFont="1" applyFill="1" applyBorder="1" applyAlignment="1">
      <alignment horizontal="center" vertical="center"/>
    </xf>
    <xf numFmtId="41" fontId="29" fillId="39" borderId="79" xfId="43" applyFont="1" applyFill="1" applyBorder="1" applyAlignment="1">
      <alignment vertical="center"/>
    </xf>
    <xf numFmtId="177" fontId="29" fillId="39" borderId="79" xfId="42" applyNumberFormat="1" applyFont="1" applyFill="1" applyBorder="1" applyAlignment="1">
      <alignment horizontal="center" vertical="center"/>
    </xf>
    <xf numFmtId="41" fontId="29" fillId="39" borderId="79" xfId="42" applyNumberFormat="1" applyFont="1" applyFill="1" applyBorder="1" applyAlignment="1">
      <alignment horizontal="center" vertical="center"/>
    </xf>
    <xf numFmtId="41" fontId="29" fillId="39" borderId="79" xfId="42" applyNumberFormat="1" applyFont="1" applyFill="1" applyBorder="1">
      <alignment vertical="center"/>
    </xf>
    <xf numFmtId="0" fontId="43" fillId="39" borderId="80" xfId="42" applyFont="1" applyFill="1" applyBorder="1" applyAlignment="1">
      <alignment horizontal="center" vertical="center"/>
    </xf>
    <xf numFmtId="41" fontId="29" fillId="39" borderId="81" xfId="43" applyFont="1" applyFill="1" applyBorder="1" applyAlignment="1">
      <alignment vertical="center"/>
    </xf>
    <xf numFmtId="177" fontId="29" fillId="39" borderId="81" xfId="42" applyNumberFormat="1" applyFont="1" applyFill="1" applyBorder="1" applyAlignment="1">
      <alignment horizontal="center" vertical="center"/>
    </xf>
    <xf numFmtId="41" fontId="29" fillId="37" borderId="81" xfId="42" applyNumberFormat="1" applyFont="1" applyFill="1" applyBorder="1" applyAlignment="1">
      <alignment horizontal="center" vertical="center"/>
    </xf>
    <xf numFmtId="41" fontId="29" fillId="37" borderId="81" xfId="42" applyNumberFormat="1" applyFont="1" applyFill="1" applyBorder="1">
      <alignment vertical="center"/>
    </xf>
    <xf numFmtId="182" fontId="29" fillId="39" borderId="60" xfId="42" applyNumberFormat="1" applyFont="1" applyFill="1" applyBorder="1" applyAlignment="1">
      <alignment horizontal="center" vertical="center" wrapText="1"/>
    </xf>
    <xf numFmtId="176" fontId="0" fillId="0" borderId="65" xfId="0" applyNumberFormat="1" applyBorder="1" applyAlignment="1">
      <alignment horizontal="center" vertical="center"/>
    </xf>
    <xf numFmtId="176" fontId="0" fillId="41" borderId="65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41" borderId="0" xfId="0" applyNumberFormat="1" applyFill="1" applyAlignment="1">
      <alignment horizontal="center" vertical="center"/>
    </xf>
    <xf numFmtId="0" fontId="42" fillId="0" borderId="55" xfId="42" applyFont="1" applyBorder="1" applyAlignment="1">
      <alignment horizontal="center" vertical="center" wrapText="1"/>
    </xf>
    <xf numFmtId="182" fontId="29" fillId="39" borderId="55" xfId="42" applyNumberFormat="1" applyFont="1" applyFill="1" applyBorder="1" applyAlignment="1">
      <alignment horizontal="center" vertical="center" wrapText="1"/>
    </xf>
    <xf numFmtId="41" fontId="29" fillId="39" borderId="88" xfId="43" applyFont="1" applyFill="1" applyBorder="1" applyAlignment="1">
      <alignment vertical="center"/>
    </xf>
    <xf numFmtId="177" fontId="29" fillId="39" borderId="88" xfId="42" applyNumberFormat="1" applyFont="1" applyFill="1" applyBorder="1" applyAlignment="1">
      <alignment horizontal="center" vertical="center"/>
    </xf>
    <xf numFmtId="41" fontId="29" fillId="37" borderId="88" xfId="42" applyNumberFormat="1" applyFont="1" applyFill="1" applyBorder="1" applyAlignment="1">
      <alignment horizontal="center" vertical="center"/>
    </xf>
    <xf numFmtId="41" fontId="29" fillId="37" borderId="88" xfId="42" applyNumberFormat="1" applyFont="1" applyFill="1" applyBorder="1">
      <alignment vertical="center"/>
    </xf>
    <xf numFmtId="0" fontId="43" fillId="39" borderId="89" xfId="42" applyFont="1" applyFill="1" applyBorder="1" applyAlignment="1">
      <alignment horizontal="center" vertical="center"/>
    </xf>
    <xf numFmtId="182" fontId="29" fillId="39" borderId="90" xfId="42" applyNumberFormat="1" applyFont="1" applyFill="1" applyBorder="1" applyAlignment="1">
      <alignment horizontal="center" vertical="center" wrapText="1"/>
    </xf>
    <xf numFmtId="0" fontId="48" fillId="39" borderId="64" xfId="42" applyFont="1" applyFill="1" applyBorder="1" applyAlignment="1">
      <alignment horizontal="center" vertical="center"/>
    </xf>
    <xf numFmtId="0" fontId="48" fillId="39" borderId="66" xfId="42" applyFont="1" applyFill="1" applyBorder="1" applyAlignment="1">
      <alignment horizontal="center" vertical="center"/>
    </xf>
    <xf numFmtId="177" fontId="48" fillId="39" borderId="66" xfId="42" applyNumberFormat="1" applyFont="1" applyFill="1" applyBorder="1" applyAlignment="1">
      <alignment horizontal="center" vertical="center"/>
    </xf>
    <xf numFmtId="41" fontId="29" fillId="39" borderId="92" xfId="43" applyFont="1" applyFill="1" applyBorder="1" applyAlignment="1">
      <alignment vertical="center"/>
    </xf>
    <xf numFmtId="177" fontId="29" fillId="39" borderId="92" xfId="42" applyNumberFormat="1" applyFont="1" applyFill="1" applyBorder="1" applyAlignment="1">
      <alignment horizontal="center" vertical="center"/>
    </xf>
    <xf numFmtId="41" fontId="29" fillId="37" borderId="92" xfId="42" applyNumberFormat="1" applyFont="1" applyFill="1" applyBorder="1" applyAlignment="1">
      <alignment horizontal="center" vertical="center"/>
    </xf>
    <xf numFmtId="41" fontId="29" fillId="37" borderId="92" xfId="42" applyNumberFormat="1" applyFont="1" applyFill="1" applyBorder="1">
      <alignment vertical="center"/>
    </xf>
    <xf numFmtId="0" fontId="43" fillId="39" borderId="93" xfId="42" applyFont="1" applyFill="1" applyBorder="1" applyAlignment="1">
      <alignment horizontal="center" vertical="center"/>
    </xf>
    <xf numFmtId="0" fontId="0" fillId="41" borderId="0" xfId="0" applyFill="1">
      <alignment vertical="center"/>
    </xf>
    <xf numFmtId="41" fontId="29" fillId="0" borderId="63" xfId="43" applyFont="1" applyFill="1" applyBorder="1" applyAlignment="1">
      <alignment vertical="center"/>
    </xf>
    <xf numFmtId="177" fontId="29" fillId="0" borderId="63" xfId="42" applyNumberFormat="1" applyFont="1" applyBorder="1" applyAlignment="1">
      <alignment horizontal="center" vertical="center"/>
    </xf>
    <xf numFmtId="41" fontId="29" fillId="0" borderId="63" xfId="42" applyNumberFormat="1" applyFont="1" applyBorder="1" applyAlignment="1">
      <alignment horizontal="center" vertical="center"/>
    </xf>
    <xf numFmtId="41" fontId="29" fillId="0" borderId="63" xfId="42" applyNumberFormat="1" applyFont="1" applyBorder="1">
      <alignment vertical="center"/>
    </xf>
    <xf numFmtId="0" fontId="48" fillId="0" borderId="66" xfId="42" applyFont="1" applyBorder="1" applyAlignment="1">
      <alignment horizontal="center" vertical="center"/>
    </xf>
    <xf numFmtId="41" fontId="29" fillId="0" borderId="79" xfId="43" applyFont="1" applyFill="1" applyBorder="1" applyAlignment="1">
      <alignment vertical="center"/>
    </xf>
    <xf numFmtId="177" fontId="29" fillId="0" borderId="79" xfId="42" applyNumberFormat="1" applyFont="1" applyBorder="1" applyAlignment="1">
      <alignment horizontal="center" vertical="center"/>
    </xf>
    <xf numFmtId="41" fontId="29" fillId="0" borderId="79" xfId="42" applyNumberFormat="1" applyFont="1" applyBorder="1" applyAlignment="1">
      <alignment horizontal="center" vertical="center"/>
    </xf>
    <xf numFmtId="41" fontId="29" fillId="0" borderId="79" xfId="42" applyNumberFormat="1" applyFont="1" applyBorder="1">
      <alignment vertical="center"/>
    </xf>
    <xf numFmtId="0" fontId="48" fillId="0" borderId="80" xfId="42" applyFont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 wrapText="1"/>
    </xf>
    <xf numFmtId="14" fontId="18" fillId="0" borderId="95" xfId="0" applyNumberFormat="1" applyFont="1" applyBorder="1" applyAlignment="1">
      <alignment horizontal="center" vertical="center" wrapText="1"/>
    </xf>
    <xf numFmtId="14" fontId="18" fillId="0" borderId="14" xfId="0" applyNumberFormat="1" applyFont="1" applyBorder="1" applyAlignment="1">
      <alignment horizontal="center" vertical="center" wrapText="1"/>
    </xf>
    <xf numFmtId="0" fontId="19" fillId="0" borderId="125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126" xfId="0" applyFont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4" fontId="29" fillId="0" borderId="19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177" fontId="38" fillId="0" borderId="151" xfId="0" applyNumberFormat="1" applyFont="1" applyFill="1" applyBorder="1" applyAlignment="1">
      <alignment horizontal="center" vertical="center"/>
    </xf>
    <xf numFmtId="177" fontId="38" fillId="0" borderId="75" xfId="0" applyNumberFormat="1" applyFont="1" applyFill="1" applyBorder="1" applyAlignment="1">
      <alignment horizontal="center" vertical="center"/>
    </xf>
    <xf numFmtId="177" fontId="50" fillId="0" borderId="59" xfId="0" applyNumberFormat="1" applyFont="1" applyFill="1" applyBorder="1" applyAlignment="1">
      <alignment horizontal="center" vertical="center"/>
    </xf>
    <xf numFmtId="177" fontId="51" fillId="41" borderId="152" xfId="0" applyNumberFormat="1" applyFont="1" applyFill="1" applyBorder="1" applyAlignment="1">
      <alignment horizontal="center" vertical="center"/>
    </xf>
    <xf numFmtId="183" fontId="50" fillId="0" borderId="155" xfId="0" applyNumberFormat="1" applyFont="1" applyFill="1" applyBorder="1" applyAlignment="1">
      <alignment horizontal="center" vertical="center"/>
    </xf>
    <xf numFmtId="0" fontId="18" fillId="36" borderId="15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0" fontId="19" fillId="36" borderId="15" xfId="0" applyFont="1" applyFill="1" applyBorder="1" applyAlignment="1">
      <alignment horizontal="center" vertical="center" wrapText="1"/>
    </xf>
    <xf numFmtId="0" fontId="19" fillId="36" borderId="13" xfId="0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left" vertical="center" wrapText="1" indent="1"/>
    </xf>
    <xf numFmtId="0" fontId="18" fillId="36" borderId="12" xfId="0" applyFont="1" applyFill="1" applyBorder="1" applyAlignment="1">
      <alignment horizontal="left" vertical="center" wrapText="1" indent="1"/>
    </xf>
    <xf numFmtId="0" fontId="18" fillId="36" borderId="13" xfId="0" applyFont="1" applyFill="1" applyBorder="1" applyAlignment="1">
      <alignment horizontal="left" vertical="center" wrapText="1" indent="1"/>
    </xf>
    <xf numFmtId="0" fontId="29" fillId="0" borderId="23" xfId="0" applyFont="1" applyBorder="1" applyAlignment="1">
      <alignment horizontal="left" vertical="center" wrapText="1" indent="1"/>
    </xf>
    <xf numFmtId="0" fontId="29" fillId="0" borderId="25" xfId="0" applyFont="1" applyBorder="1" applyAlignment="1">
      <alignment horizontal="left" vertical="center" wrapText="1" indent="1"/>
    </xf>
    <xf numFmtId="0" fontId="29" fillId="0" borderId="24" xfId="0" applyFont="1" applyBorder="1" applyAlignment="1">
      <alignment horizontal="left" vertical="center" wrapText="1" inden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left" vertical="center" wrapText="1" indent="1"/>
    </xf>
    <xf numFmtId="0" fontId="29" fillId="0" borderId="28" xfId="0" applyFont="1" applyBorder="1" applyAlignment="1">
      <alignment horizontal="left" vertical="center" wrapText="1" indent="1"/>
    </xf>
    <xf numFmtId="0" fontId="29" fillId="0" borderId="27" xfId="0" applyFont="1" applyBorder="1" applyAlignment="1">
      <alignment horizontal="left" vertical="center" wrapText="1" inden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 indent="1"/>
    </xf>
    <xf numFmtId="0" fontId="18" fillId="0" borderId="16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12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0" fontId="29" fillId="0" borderId="29" xfId="0" applyFont="1" applyBorder="1" applyAlignment="1">
      <alignment horizontal="left" vertical="center" wrapText="1" indent="1"/>
    </xf>
    <xf numFmtId="0" fontId="29" fillId="0" borderId="31" xfId="0" applyFont="1" applyBorder="1" applyAlignment="1">
      <alignment horizontal="left" vertical="center" wrapText="1" indent="1"/>
    </xf>
    <xf numFmtId="0" fontId="29" fillId="0" borderId="30" xfId="0" applyFont="1" applyBorder="1" applyAlignment="1">
      <alignment horizontal="left" vertical="center" wrapText="1" indent="1"/>
    </xf>
    <xf numFmtId="0" fontId="29" fillId="0" borderId="32" xfId="0" applyFont="1" applyBorder="1" applyAlignment="1">
      <alignment horizontal="left" vertical="center" wrapText="1" indent="1"/>
    </xf>
    <xf numFmtId="0" fontId="29" fillId="0" borderId="33" xfId="0" applyFont="1" applyBorder="1" applyAlignment="1">
      <alignment horizontal="left" vertical="center" wrapText="1" indent="1"/>
    </xf>
    <xf numFmtId="0" fontId="29" fillId="0" borderId="91" xfId="0" applyFont="1" applyBorder="1" applyAlignment="1">
      <alignment horizontal="left" vertical="center" wrapText="1" indent="1"/>
    </xf>
    <xf numFmtId="0" fontId="25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26" fillId="0" borderId="15" xfId="44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9" fillId="0" borderId="20" xfId="0" quotePrefix="1" applyFont="1" applyBorder="1" applyAlignment="1">
      <alignment horizontal="left" vertical="center" wrapText="1" indent="1"/>
    </xf>
    <xf numFmtId="0" fontId="29" fillId="0" borderId="22" xfId="0" quotePrefix="1" applyFont="1" applyBorder="1" applyAlignment="1">
      <alignment horizontal="left" vertical="center" wrapText="1" indent="1"/>
    </xf>
    <xf numFmtId="0" fontId="29" fillId="0" borderId="21" xfId="0" quotePrefix="1" applyFont="1" applyBorder="1" applyAlignment="1">
      <alignment horizontal="left" vertical="center" wrapText="1" indent="1"/>
    </xf>
    <xf numFmtId="3" fontId="28" fillId="34" borderId="15" xfId="0" applyNumberFormat="1" applyFont="1" applyFill="1" applyBorder="1" applyAlignment="1">
      <alignment horizontal="center" vertical="center" wrapText="1"/>
    </xf>
    <xf numFmtId="3" fontId="28" fillId="34" borderId="12" xfId="0" applyNumberFormat="1" applyFont="1" applyFill="1" applyBorder="1" applyAlignment="1">
      <alignment horizontal="center" vertical="center" wrapText="1"/>
    </xf>
    <xf numFmtId="3" fontId="28" fillId="34" borderId="13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35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8" fillId="0" borderId="36" xfId="0" applyFont="1" applyBorder="1" applyAlignment="1">
      <alignment horizontal="left" vertical="center" wrapText="1" indent="1"/>
    </xf>
    <xf numFmtId="0" fontId="18" fillId="0" borderId="38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0" borderId="23" xfId="0" applyFont="1" applyBorder="1" applyAlignment="1">
      <alignment horizontal="left" vertical="center" wrapText="1" indent="1"/>
    </xf>
    <xf numFmtId="0" fontId="18" fillId="0" borderId="25" xfId="0" applyFont="1" applyBorder="1" applyAlignment="1">
      <alignment horizontal="left" vertical="center" wrapText="1" indent="1"/>
    </xf>
    <xf numFmtId="0" fontId="18" fillId="0" borderId="24" xfId="0" applyFont="1" applyBorder="1" applyAlignment="1">
      <alignment horizontal="left" vertical="center" wrapText="1" indent="1"/>
    </xf>
    <xf numFmtId="0" fontId="31" fillId="0" borderId="29" xfId="0" applyFont="1" applyBorder="1" applyAlignment="1">
      <alignment horizontal="left" vertical="center" wrapText="1" indent="1"/>
    </xf>
    <xf numFmtId="0" fontId="31" fillId="0" borderId="31" xfId="0" applyFont="1" applyBorder="1" applyAlignment="1">
      <alignment horizontal="left" vertical="center" wrapText="1" indent="1"/>
    </xf>
    <xf numFmtId="0" fontId="31" fillId="0" borderId="30" xfId="0" applyFont="1" applyBorder="1" applyAlignment="1">
      <alignment horizontal="left" vertical="center" wrapText="1" indent="1"/>
    </xf>
    <xf numFmtId="0" fontId="31" fillId="0" borderId="35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0" fontId="31" fillId="0" borderId="36" xfId="0" applyFont="1" applyBorder="1" applyAlignment="1">
      <alignment horizontal="left" vertical="center" wrapText="1" indent="1"/>
    </xf>
    <xf numFmtId="20" fontId="18" fillId="0" borderId="26" xfId="0" applyNumberFormat="1" applyFont="1" applyBorder="1" applyAlignment="1">
      <alignment horizontal="center" vertical="center" wrapText="1"/>
    </xf>
    <xf numFmtId="0" fontId="31" fillId="0" borderId="32" xfId="0" applyFont="1" applyBorder="1" applyAlignment="1">
      <alignment horizontal="left" vertical="center" wrapText="1" indent="1"/>
    </xf>
    <xf numFmtId="0" fontId="31" fillId="0" borderId="33" xfId="0" applyFont="1" applyBorder="1" applyAlignment="1">
      <alignment horizontal="left" vertical="center" wrapText="1" indent="1"/>
    </xf>
    <xf numFmtId="176" fontId="46" fillId="43" borderId="76" xfId="45" applyNumberFormat="1" applyFont="1" applyFill="1" applyBorder="1" applyAlignment="1">
      <alignment horizontal="right" vertical="center"/>
    </xf>
    <xf numFmtId="176" fontId="46" fillId="43" borderId="74" xfId="45" applyNumberFormat="1" applyFont="1" applyFill="1" applyBorder="1" applyAlignment="1">
      <alignment horizontal="right" vertical="center"/>
    </xf>
    <xf numFmtId="176" fontId="46" fillId="43" borderId="75" xfId="45" applyNumberFormat="1" applyFont="1" applyFill="1" applyBorder="1" applyAlignment="1">
      <alignment horizontal="right" vertical="center"/>
    </xf>
    <xf numFmtId="0" fontId="47" fillId="43" borderId="73" xfId="0" applyFont="1" applyFill="1" applyBorder="1" applyAlignment="1">
      <alignment horizontal="center" vertical="center"/>
    </xf>
    <xf numFmtId="0" fontId="47" fillId="43" borderId="74" xfId="0" applyFont="1" applyFill="1" applyBorder="1" applyAlignment="1">
      <alignment horizontal="center" vertical="center"/>
    </xf>
    <xf numFmtId="176" fontId="47" fillId="43" borderId="76" xfId="45" applyNumberFormat="1" applyFont="1" applyFill="1" applyBorder="1" applyAlignment="1">
      <alignment horizontal="right" vertical="center"/>
    </xf>
    <xf numFmtId="176" fontId="47" fillId="43" borderId="74" xfId="45" applyNumberFormat="1" applyFont="1" applyFill="1" applyBorder="1" applyAlignment="1">
      <alignment horizontal="right" vertical="center"/>
    </xf>
    <xf numFmtId="176" fontId="47" fillId="43" borderId="75" xfId="45" applyNumberFormat="1" applyFont="1" applyFill="1" applyBorder="1" applyAlignment="1">
      <alignment horizontal="right" vertical="center"/>
    </xf>
    <xf numFmtId="0" fontId="29" fillId="39" borderId="45" xfId="42" applyFont="1" applyFill="1" applyBorder="1" applyAlignment="1">
      <alignment horizontal="left" vertical="center" wrapText="1" indent="1"/>
    </xf>
    <xf numFmtId="0" fontId="29" fillId="39" borderId="47" xfId="42" applyFont="1" applyFill="1" applyBorder="1" applyAlignment="1">
      <alignment horizontal="left" vertical="center" wrapText="1" indent="1"/>
    </xf>
    <xf numFmtId="182" fontId="44" fillId="42" borderId="68" xfId="42" applyNumberFormat="1" applyFont="1" applyFill="1" applyBorder="1" applyAlignment="1">
      <alignment horizontal="center" vertical="center"/>
    </xf>
    <xf numFmtId="182" fontId="44" fillId="42" borderId="69" xfId="42" applyNumberFormat="1" applyFont="1" applyFill="1" applyBorder="1" applyAlignment="1">
      <alignment horizontal="center" vertical="center"/>
    </xf>
    <xf numFmtId="182" fontId="44" fillId="42" borderId="70" xfId="42" applyNumberFormat="1" applyFont="1" applyFill="1" applyBorder="1" applyAlignment="1">
      <alignment horizontal="center" vertical="center"/>
    </xf>
    <xf numFmtId="176" fontId="30" fillId="42" borderId="71" xfId="42" applyNumberFormat="1" applyFont="1" applyFill="1" applyBorder="1" applyAlignment="1">
      <alignment horizontal="right" vertical="center"/>
    </xf>
    <xf numFmtId="176" fontId="30" fillId="42" borderId="70" xfId="42" applyNumberFormat="1" applyFont="1" applyFill="1" applyBorder="1" applyAlignment="1">
      <alignment horizontal="right" vertical="center"/>
    </xf>
    <xf numFmtId="0" fontId="42" fillId="0" borderId="60" xfId="42" applyFont="1" applyBorder="1" applyAlignment="1">
      <alignment horizontal="center" vertical="center" wrapText="1"/>
    </xf>
    <xf numFmtId="0" fontId="42" fillId="0" borderId="65" xfId="42" applyFont="1" applyBorder="1" applyAlignment="1">
      <alignment horizontal="center" vertical="center" wrapText="1"/>
    </xf>
    <xf numFmtId="0" fontId="42" fillId="0" borderId="67" xfId="42" applyFont="1" applyBorder="1" applyAlignment="1">
      <alignment horizontal="center" vertical="center" wrapText="1"/>
    </xf>
    <xf numFmtId="0" fontId="29" fillId="39" borderId="85" xfId="42" applyFont="1" applyFill="1" applyBorder="1" applyAlignment="1">
      <alignment horizontal="left" vertical="center" wrapText="1" indent="1"/>
    </xf>
    <xf numFmtId="0" fontId="29" fillId="39" borderId="86" xfId="42" applyFont="1" applyFill="1" applyBorder="1" applyAlignment="1">
      <alignment horizontal="left" vertical="center" wrapText="1" indent="1"/>
    </xf>
    <xf numFmtId="0" fontId="29" fillId="39" borderId="77" xfId="42" applyFont="1" applyFill="1" applyBorder="1" applyAlignment="1">
      <alignment horizontal="left" vertical="center" wrapText="1" indent="1"/>
    </xf>
    <xf numFmtId="0" fontId="29" fillId="39" borderId="78" xfId="42" applyFont="1" applyFill="1" applyBorder="1" applyAlignment="1">
      <alignment horizontal="left" vertical="center" wrapText="1" indent="1"/>
    </xf>
    <xf numFmtId="9" fontId="30" fillId="39" borderId="56" xfId="42" applyNumberFormat="1" applyFont="1" applyFill="1" applyBorder="1" applyAlignment="1">
      <alignment horizontal="left" vertical="center" wrapText="1" indent="1"/>
    </xf>
    <xf numFmtId="0" fontId="30" fillId="39" borderId="87" xfId="42" applyFont="1" applyFill="1" applyBorder="1" applyAlignment="1">
      <alignment horizontal="left" vertical="center" wrapText="1" indent="1"/>
    </xf>
    <xf numFmtId="0" fontId="46" fillId="43" borderId="73" xfId="0" applyFont="1" applyFill="1" applyBorder="1" applyAlignment="1">
      <alignment horizontal="center" vertical="center"/>
    </xf>
    <xf numFmtId="0" fontId="46" fillId="43" borderId="74" xfId="0" applyFont="1" applyFill="1" applyBorder="1" applyAlignment="1">
      <alignment horizontal="center" vertical="center"/>
    </xf>
    <xf numFmtId="0" fontId="29" fillId="39" borderId="61" xfId="42" applyFont="1" applyFill="1" applyBorder="1" applyAlignment="1">
      <alignment horizontal="left" vertical="center" wrapText="1" indent="1"/>
    </xf>
    <xf numFmtId="0" fontId="29" fillId="39" borderId="62" xfId="42" applyFont="1" applyFill="1" applyBorder="1" applyAlignment="1">
      <alignment horizontal="left" vertical="center" wrapText="1" indent="1"/>
    </xf>
    <xf numFmtId="182" fontId="29" fillId="39" borderId="60" xfId="42" applyNumberFormat="1" applyFont="1" applyFill="1" applyBorder="1" applyAlignment="1">
      <alignment horizontal="center" vertical="center" wrapText="1"/>
    </xf>
    <xf numFmtId="182" fontId="29" fillId="39" borderId="65" xfId="42" applyNumberFormat="1" applyFont="1" applyFill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5" fillId="0" borderId="0" xfId="42" applyFont="1" applyAlignment="1">
      <alignment horizontal="left" vertical="center" wrapText="1"/>
    </xf>
    <xf numFmtId="0" fontId="35" fillId="0" borderId="0" xfId="42" quotePrefix="1" applyFont="1" applyAlignment="1">
      <alignment horizontal="center" vertical="center"/>
    </xf>
    <xf numFmtId="0" fontId="35" fillId="0" borderId="0" xfId="42" applyFont="1" applyAlignment="1">
      <alignment horizontal="center" vertical="center"/>
    </xf>
    <xf numFmtId="180" fontId="37" fillId="0" borderId="0" xfId="42" applyNumberFormat="1" applyFont="1" applyAlignment="1">
      <alignment horizontal="left" vertical="center" indent="1"/>
    </xf>
    <xf numFmtId="0" fontId="30" fillId="40" borderId="56" xfId="42" applyFont="1" applyFill="1" applyBorder="1" applyAlignment="1">
      <alignment horizontal="center" vertical="center"/>
    </xf>
    <xf numFmtId="0" fontId="30" fillId="40" borderId="57" xfId="42" applyFont="1" applyFill="1" applyBorder="1" applyAlignment="1">
      <alignment horizontal="center" vertical="center"/>
    </xf>
    <xf numFmtId="177" fontId="30" fillId="39" borderId="46" xfId="42" applyNumberFormat="1" applyFont="1" applyFill="1" applyBorder="1" applyAlignment="1">
      <alignment horizontal="left" vertical="center" indent="1"/>
    </xf>
    <xf numFmtId="177" fontId="30" fillId="39" borderId="47" xfId="42" applyNumberFormat="1" applyFont="1" applyFill="1" applyBorder="1" applyAlignment="1">
      <alignment horizontal="left" vertical="center" indent="1"/>
    </xf>
    <xf numFmtId="177" fontId="29" fillId="39" borderId="46" xfId="42" applyNumberFormat="1" applyFont="1" applyFill="1" applyBorder="1" applyAlignment="1">
      <alignment horizontal="left" vertical="center" indent="1" shrinkToFit="1"/>
    </xf>
    <xf numFmtId="177" fontId="29" fillId="39" borderId="49" xfId="42" applyNumberFormat="1" applyFont="1" applyFill="1" applyBorder="1" applyAlignment="1">
      <alignment horizontal="left" vertical="center" indent="1" shrinkToFit="1"/>
    </xf>
    <xf numFmtId="177" fontId="29" fillId="39" borderId="46" xfId="42" applyNumberFormat="1" applyFont="1" applyFill="1" applyBorder="1" applyAlignment="1">
      <alignment horizontal="left" vertical="center" wrapText="1" indent="1"/>
    </xf>
    <xf numFmtId="177" fontId="29" fillId="39" borderId="49" xfId="42" applyNumberFormat="1" applyFont="1" applyFill="1" applyBorder="1" applyAlignment="1">
      <alignment horizontal="left" vertical="center" wrapText="1" indent="1"/>
    </xf>
    <xf numFmtId="177" fontId="29" fillId="39" borderId="51" xfId="42" quotePrefix="1" applyNumberFormat="1" applyFont="1" applyFill="1" applyBorder="1" applyAlignment="1">
      <alignment horizontal="left" vertical="center" indent="1"/>
    </xf>
    <xf numFmtId="177" fontId="29" fillId="39" borderId="51" xfId="42" applyNumberFormat="1" applyFont="1" applyFill="1" applyBorder="1" applyAlignment="1">
      <alignment horizontal="left" vertical="center" indent="1"/>
    </xf>
    <xf numFmtId="177" fontId="29" fillId="39" borderId="52" xfId="42" applyNumberFormat="1" applyFont="1" applyFill="1" applyBorder="1" applyAlignment="1">
      <alignment horizontal="left" vertical="center" indent="1"/>
    </xf>
    <xf numFmtId="31" fontId="29" fillId="39" borderId="51" xfId="42" applyNumberFormat="1" applyFont="1" applyFill="1" applyBorder="1" applyAlignment="1">
      <alignment horizontal="left" vertical="center" wrapText="1" indent="1"/>
    </xf>
    <xf numFmtId="0" fontId="29" fillId="39" borderId="51" xfId="42" applyFont="1" applyFill="1" applyBorder="1" applyAlignment="1">
      <alignment horizontal="left" vertical="center" wrapText="1" indent="1"/>
    </xf>
    <xf numFmtId="0" fontId="29" fillId="39" borderId="54" xfId="42" applyFont="1" applyFill="1" applyBorder="1" applyAlignment="1">
      <alignment horizontal="left" vertical="center" wrapText="1" indent="1"/>
    </xf>
    <xf numFmtId="0" fontId="32" fillId="37" borderId="0" xfId="42" applyFont="1" applyFill="1" applyAlignment="1">
      <alignment horizontal="center" vertical="center"/>
    </xf>
    <xf numFmtId="0" fontId="32" fillId="0" borderId="0" xfId="42" applyFont="1" applyAlignment="1">
      <alignment horizontal="center" vertical="center"/>
    </xf>
    <xf numFmtId="0" fontId="34" fillId="37" borderId="0" xfId="42" applyFont="1" applyFill="1" applyAlignment="1">
      <alignment horizontal="center" vertical="top"/>
    </xf>
    <xf numFmtId="177" fontId="29" fillId="39" borderId="41" xfId="42" applyNumberFormat="1" applyFont="1" applyFill="1" applyBorder="1" applyAlignment="1">
      <alignment horizontal="left" vertical="center" indent="1"/>
    </xf>
    <xf numFmtId="177" fontId="29" fillId="39" borderId="42" xfId="42" applyNumberFormat="1" applyFont="1" applyFill="1" applyBorder="1" applyAlignment="1">
      <alignment horizontal="left" vertical="center" indent="1"/>
    </xf>
    <xf numFmtId="177" fontId="29" fillId="39" borderId="41" xfId="42" applyNumberFormat="1" applyFont="1" applyFill="1" applyBorder="1" applyAlignment="1">
      <alignment horizontal="left" vertical="center" wrapText="1" indent="1"/>
    </xf>
    <xf numFmtId="177" fontId="29" fillId="39" borderId="44" xfId="42" applyNumberFormat="1" applyFont="1" applyFill="1" applyBorder="1" applyAlignment="1">
      <alignment horizontal="left" vertical="center" wrapText="1" indent="1"/>
    </xf>
    <xf numFmtId="177" fontId="29" fillId="39" borderId="46" xfId="42" applyNumberFormat="1" applyFont="1" applyFill="1" applyBorder="1" applyAlignment="1">
      <alignment horizontal="left" vertical="center" indent="1"/>
    </xf>
    <xf numFmtId="177" fontId="29" fillId="39" borderId="47" xfId="42" applyNumberFormat="1" applyFont="1" applyFill="1" applyBorder="1" applyAlignment="1">
      <alignment horizontal="left" vertical="center" indent="1"/>
    </xf>
    <xf numFmtId="182" fontId="29" fillId="39" borderId="90" xfId="42" applyNumberFormat="1" applyFont="1" applyFill="1" applyBorder="1" applyAlignment="1">
      <alignment horizontal="center" vertical="center" wrapText="1"/>
    </xf>
    <xf numFmtId="182" fontId="29" fillId="39" borderId="94" xfId="42" applyNumberFormat="1" applyFont="1" applyFill="1" applyBorder="1" applyAlignment="1">
      <alignment horizontal="center" vertical="center" wrapText="1"/>
    </xf>
    <xf numFmtId="0" fontId="29" fillId="0" borderId="45" xfId="42" applyFont="1" applyBorder="1" applyAlignment="1">
      <alignment horizontal="left" vertical="center" wrapText="1" indent="1"/>
    </xf>
    <xf numFmtId="0" fontId="29" fillId="0" borderId="47" xfId="42" applyFont="1" applyBorder="1" applyAlignment="1">
      <alignment horizontal="left" vertical="center" wrapText="1" inden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20" fontId="18" fillId="0" borderId="35" xfId="0" applyNumberFormat="1" applyFont="1" applyBorder="1" applyAlignment="1">
      <alignment horizontal="center" vertical="center" wrapText="1"/>
    </xf>
    <xf numFmtId="20" fontId="18" fillId="0" borderId="36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left" vertical="center" wrapText="1" indent="1"/>
    </xf>
    <xf numFmtId="0" fontId="31" fillId="0" borderId="25" xfId="0" applyFont="1" applyBorder="1" applyAlignment="1">
      <alignment horizontal="left" vertical="center" wrapText="1" indent="1"/>
    </xf>
    <xf numFmtId="0" fontId="31" fillId="0" borderId="24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30" fillId="0" borderId="29" xfId="0" applyFont="1" applyBorder="1" applyAlignment="1">
      <alignment horizontal="left" vertical="center" wrapText="1" indent="1"/>
    </xf>
    <xf numFmtId="0" fontId="30" fillId="0" borderId="31" xfId="0" applyFont="1" applyBorder="1" applyAlignment="1">
      <alignment horizontal="left" vertical="center" wrapText="1" indent="1"/>
    </xf>
    <xf numFmtId="0" fontId="30" fillId="0" borderId="30" xfId="0" applyFont="1" applyBorder="1" applyAlignment="1">
      <alignment horizontal="left" vertical="center" wrapText="1" indent="1"/>
    </xf>
    <xf numFmtId="0" fontId="30" fillId="0" borderId="32" xfId="0" applyFont="1" applyBorder="1" applyAlignment="1">
      <alignment horizontal="left" vertical="center" wrapText="1" indent="1"/>
    </xf>
    <xf numFmtId="0" fontId="30" fillId="0" borderId="33" xfId="0" applyFont="1" applyBorder="1" applyAlignment="1">
      <alignment horizontal="left" vertical="center" wrapText="1" indent="1"/>
    </xf>
    <xf numFmtId="0" fontId="30" fillId="0" borderId="91" xfId="0" applyFont="1" applyBorder="1" applyAlignment="1">
      <alignment horizontal="left" vertical="center" wrapText="1" indent="1"/>
    </xf>
    <xf numFmtId="0" fontId="18" fillId="0" borderId="132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133" xfId="0" applyFont="1" applyBorder="1" applyAlignment="1">
      <alignment horizontal="center" vertical="center" wrapText="1"/>
    </xf>
    <xf numFmtId="0" fontId="18" fillId="0" borderId="134" xfId="0" applyFont="1" applyBorder="1" applyAlignment="1">
      <alignment horizontal="center" vertical="center" wrapText="1"/>
    </xf>
    <xf numFmtId="20" fontId="18" fillId="0" borderId="100" xfId="0" applyNumberFormat="1" applyFont="1" applyBorder="1" applyAlignment="1">
      <alignment horizontal="center" vertical="center" wrapText="1"/>
    </xf>
    <xf numFmtId="20" fontId="18" fillId="0" borderId="102" xfId="0" applyNumberFormat="1" applyFont="1" applyBorder="1" applyAlignment="1">
      <alignment horizontal="center" vertical="center" wrapText="1"/>
    </xf>
    <xf numFmtId="0" fontId="30" fillId="0" borderId="117" xfId="0" applyFont="1" applyBorder="1" applyAlignment="1">
      <alignment horizontal="left" vertical="center" wrapText="1" indent="1"/>
    </xf>
    <xf numFmtId="0" fontId="30" fillId="0" borderId="118" xfId="0" applyFont="1" applyBorder="1" applyAlignment="1">
      <alignment horizontal="left" vertical="center" wrapText="1" indent="1"/>
    </xf>
    <xf numFmtId="0" fontId="30" fillId="0" borderId="119" xfId="0" applyFont="1" applyBorder="1" applyAlignment="1">
      <alignment horizontal="left" vertical="center" wrapText="1" indent="1"/>
    </xf>
    <xf numFmtId="20" fontId="18" fillId="0" borderId="110" xfId="0" applyNumberFormat="1" applyFont="1" applyBorder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20" fontId="18" fillId="0" borderId="104" xfId="0" applyNumberFormat="1" applyFont="1" applyBorder="1" applyAlignment="1">
      <alignment horizontal="center" vertical="center" wrapText="1"/>
    </xf>
    <xf numFmtId="20" fontId="18" fillId="0" borderId="106" xfId="0" applyNumberFormat="1" applyFont="1" applyBorder="1" applyAlignment="1">
      <alignment horizontal="center" vertical="center" wrapText="1"/>
    </xf>
    <xf numFmtId="0" fontId="30" fillId="0" borderId="120" xfId="0" applyFont="1" applyBorder="1" applyAlignment="1">
      <alignment horizontal="left" vertical="center" wrapText="1" indent="1"/>
    </xf>
    <xf numFmtId="0" fontId="30" fillId="0" borderId="121" xfId="0" applyFont="1" applyBorder="1" applyAlignment="1">
      <alignment horizontal="left" vertical="center" wrapText="1" indent="1"/>
    </xf>
    <xf numFmtId="0" fontId="30" fillId="0" borderId="122" xfId="0" applyFont="1" applyBorder="1" applyAlignment="1">
      <alignment horizontal="left" vertical="center" wrapText="1" indent="1"/>
    </xf>
    <xf numFmtId="0" fontId="31" fillId="0" borderId="104" xfId="0" applyFont="1" applyBorder="1" applyAlignment="1">
      <alignment horizontal="left" vertical="center" wrapText="1" indent="1"/>
    </xf>
    <xf numFmtId="0" fontId="31" fillId="0" borderId="105" xfId="0" applyFont="1" applyBorder="1" applyAlignment="1">
      <alignment horizontal="left" vertical="center" wrapText="1" indent="1"/>
    </xf>
    <xf numFmtId="20" fontId="18" fillId="0" borderId="109" xfId="0" applyNumberFormat="1" applyFont="1" applyBorder="1" applyAlignment="1">
      <alignment horizontal="center" vertical="center" wrapText="1"/>
    </xf>
    <xf numFmtId="20" fontId="18" fillId="0" borderId="124" xfId="0" applyNumberFormat="1" applyFont="1" applyBorder="1" applyAlignment="1">
      <alignment horizontal="center" vertical="center" wrapText="1"/>
    </xf>
    <xf numFmtId="0" fontId="30" fillId="0" borderId="26" xfId="0" applyFont="1" applyBorder="1" applyAlignment="1">
      <alignment horizontal="left" vertical="center" wrapText="1" indent="1"/>
    </xf>
    <xf numFmtId="0" fontId="30" fillId="0" borderId="28" xfId="0" applyFont="1" applyBorder="1" applyAlignment="1">
      <alignment horizontal="left" vertical="center" wrapText="1" indent="1"/>
    </xf>
    <xf numFmtId="0" fontId="30" fillId="0" borderId="27" xfId="0" applyFont="1" applyBorder="1" applyAlignment="1">
      <alignment horizontal="left" vertical="center" wrapText="1" indent="1"/>
    </xf>
    <xf numFmtId="0" fontId="18" fillId="0" borderId="114" xfId="0" applyFont="1" applyBorder="1" applyAlignment="1">
      <alignment horizontal="center" vertical="center" wrapText="1"/>
    </xf>
    <xf numFmtId="0" fontId="29" fillId="0" borderId="115" xfId="0" applyFont="1" applyBorder="1" applyAlignment="1">
      <alignment horizontal="left" vertical="center" wrapText="1" indent="1"/>
    </xf>
    <xf numFmtId="0" fontId="29" fillId="0" borderId="107" xfId="0" applyFont="1" applyBorder="1" applyAlignment="1">
      <alignment horizontal="left" vertical="center" wrapText="1" indent="1"/>
    </xf>
    <xf numFmtId="0" fontId="29" fillId="0" borderId="108" xfId="0" applyFont="1" applyBorder="1" applyAlignment="1">
      <alignment horizontal="left" vertical="center" wrapText="1" indent="1"/>
    </xf>
    <xf numFmtId="0" fontId="30" fillId="0" borderId="100" xfId="0" applyFont="1" applyBorder="1" applyAlignment="1">
      <alignment horizontal="left" vertical="center" wrapText="1" indent="1"/>
    </xf>
    <xf numFmtId="0" fontId="30" fillId="0" borderId="101" xfId="0" applyFont="1" applyBorder="1" applyAlignment="1">
      <alignment horizontal="left" vertical="center" wrapText="1" indent="1"/>
    </xf>
    <xf numFmtId="0" fontId="30" fillId="0" borderId="102" xfId="0" applyFont="1" applyBorder="1" applyAlignment="1">
      <alignment horizontal="left" vertical="center" wrapText="1" indent="1"/>
    </xf>
    <xf numFmtId="0" fontId="18" fillId="0" borderId="101" xfId="0" applyFont="1" applyBorder="1" applyAlignment="1">
      <alignment horizontal="center" vertical="center" wrapText="1"/>
    </xf>
    <xf numFmtId="0" fontId="30" fillId="0" borderId="113" xfId="0" applyFont="1" applyBorder="1" applyAlignment="1">
      <alignment horizontal="left" vertical="center" wrapText="1" indent="1"/>
    </xf>
    <xf numFmtId="0" fontId="18" fillId="0" borderId="105" xfId="0" applyFont="1" applyBorder="1" applyAlignment="1">
      <alignment horizontal="center" vertical="center" wrapText="1"/>
    </xf>
    <xf numFmtId="0" fontId="18" fillId="0" borderId="102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left" vertical="center" wrapText="1" indent="1"/>
    </xf>
    <xf numFmtId="0" fontId="30" fillId="0" borderId="0" xfId="0" applyFont="1" applyBorder="1" applyAlignment="1">
      <alignment horizontal="left" vertical="center" wrapText="1" indent="1"/>
    </xf>
    <xf numFmtId="0" fontId="30" fillId="0" borderId="36" xfId="0" applyFont="1" applyBorder="1" applyAlignment="1">
      <alignment horizontal="left" vertical="center" wrapText="1" indent="1"/>
    </xf>
    <xf numFmtId="0" fontId="18" fillId="0" borderId="96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left" vertical="center" wrapText="1" indent="1"/>
    </xf>
    <xf numFmtId="0" fontId="18" fillId="0" borderId="97" xfId="0" applyFont="1" applyBorder="1" applyAlignment="1">
      <alignment horizontal="left" vertical="center" wrapText="1" indent="1"/>
    </xf>
    <xf numFmtId="0" fontId="18" fillId="0" borderId="98" xfId="0" applyFont="1" applyBorder="1" applyAlignment="1">
      <alignment horizontal="left" vertical="center" wrapText="1" indent="1"/>
    </xf>
    <xf numFmtId="0" fontId="19" fillId="0" borderId="135" xfId="0" applyFont="1" applyBorder="1" applyAlignment="1">
      <alignment horizontal="left" vertical="center" wrapText="1" indent="1"/>
    </xf>
    <xf numFmtId="0" fontId="19" fillId="0" borderId="136" xfId="0" applyFont="1" applyBorder="1" applyAlignment="1">
      <alignment horizontal="left" vertical="center" wrapText="1" indent="1"/>
    </xf>
    <xf numFmtId="0" fontId="19" fillId="0" borderId="137" xfId="0" applyFont="1" applyBorder="1" applyAlignment="1">
      <alignment horizontal="left" vertical="center" wrapText="1" indent="1"/>
    </xf>
    <xf numFmtId="0" fontId="19" fillId="0" borderId="133" xfId="0" applyFont="1" applyBorder="1" applyAlignment="1">
      <alignment horizontal="left" vertical="center" wrapText="1" indent="1"/>
    </xf>
    <xf numFmtId="0" fontId="19" fillId="0" borderId="83" xfId="0" applyFont="1" applyBorder="1" applyAlignment="1">
      <alignment horizontal="left" vertical="center" wrapText="1" indent="1"/>
    </xf>
    <xf numFmtId="0" fontId="19" fillId="0" borderId="134" xfId="0" applyFont="1" applyBorder="1" applyAlignment="1">
      <alignment horizontal="left" vertical="center" wrapText="1" indent="1"/>
    </xf>
    <xf numFmtId="0" fontId="19" fillId="0" borderId="128" xfId="0" applyFont="1" applyBorder="1" applyAlignment="1">
      <alignment horizontal="left" vertical="center" wrapText="1" indent="1"/>
    </xf>
    <xf numFmtId="0" fontId="19" fillId="0" borderId="74" xfId="0" applyFont="1" applyBorder="1" applyAlignment="1">
      <alignment horizontal="left" vertical="center" wrapText="1" indent="1"/>
    </xf>
    <xf numFmtId="0" fontId="19" fillId="0" borderId="139" xfId="0" applyFont="1" applyBorder="1" applyAlignment="1">
      <alignment horizontal="left" vertical="center" wrapText="1" indent="1"/>
    </xf>
    <xf numFmtId="0" fontId="19" fillId="0" borderId="38" xfId="0" applyFont="1" applyBorder="1" applyAlignment="1">
      <alignment horizontal="left" vertical="center" wrapText="1" indent="1"/>
    </xf>
    <xf numFmtId="0" fontId="19" fillId="0" borderId="39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8" fillId="0" borderId="128" xfId="0" applyFont="1" applyBorder="1" applyAlignment="1">
      <alignment horizontal="center" vertical="center" wrapText="1"/>
    </xf>
    <xf numFmtId="0" fontId="18" fillId="0" borderId="139" xfId="0" applyFont="1" applyBorder="1" applyAlignment="1">
      <alignment horizontal="center" vertical="center" wrapText="1"/>
    </xf>
    <xf numFmtId="0" fontId="18" fillId="0" borderId="140" xfId="0" applyFont="1" applyBorder="1" applyAlignment="1">
      <alignment horizontal="center" vertical="center" wrapText="1"/>
    </xf>
    <xf numFmtId="0" fontId="18" fillId="0" borderId="141" xfId="0" applyFont="1" applyBorder="1" applyAlignment="1">
      <alignment horizontal="center" vertical="center" wrapText="1"/>
    </xf>
    <xf numFmtId="0" fontId="18" fillId="0" borderId="142" xfId="0" applyFont="1" applyBorder="1" applyAlignment="1">
      <alignment horizontal="center" vertical="center" wrapText="1"/>
    </xf>
    <xf numFmtId="20" fontId="18" fillId="0" borderId="128" xfId="0" applyNumberFormat="1" applyFont="1" applyBorder="1" applyAlignment="1">
      <alignment horizontal="center" vertical="center" wrapText="1"/>
    </xf>
    <xf numFmtId="0" fontId="18" fillId="0" borderId="144" xfId="0" applyFont="1" applyBorder="1" applyAlignment="1">
      <alignment horizontal="center" vertical="center" wrapText="1"/>
    </xf>
    <xf numFmtId="0" fontId="18" fillId="0" borderId="145" xfId="0" applyFont="1" applyBorder="1" applyAlignment="1">
      <alignment horizontal="center" vertical="center" wrapText="1"/>
    </xf>
    <xf numFmtId="0" fontId="18" fillId="0" borderId="146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left" vertical="center" wrapText="1" indent="1"/>
    </xf>
    <xf numFmtId="0" fontId="30" fillId="0" borderId="74" xfId="0" applyFont="1" applyBorder="1" applyAlignment="1">
      <alignment horizontal="left" vertical="center" wrapText="1" indent="1"/>
    </xf>
    <xf numFmtId="0" fontId="30" fillId="0" borderId="139" xfId="0" applyFont="1" applyBorder="1" applyAlignment="1">
      <alignment horizontal="left" vertical="center" wrapText="1" indent="1"/>
    </xf>
    <xf numFmtId="20" fontId="18" fillId="0" borderId="73" xfId="0" applyNumberFormat="1" applyFont="1" applyBorder="1" applyAlignment="1">
      <alignment horizontal="center" vertical="center" wrapText="1"/>
    </xf>
    <xf numFmtId="20" fontId="18" fillId="0" borderId="75" xfId="0" applyNumberFormat="1" applyFont="1" applyBorder="1" applyAlignment="1">
      <alignment horizontal="center" vertical="center" wrapText="1"/>
    </xf>
    <xf numFmtId="20" fontId="18" fillId="0" borderId="59" xfId="0" applyNumberFormat="1" applyFont="1" applyBorder="1" applyAlignment="1">
      <alignment horizontal="center" vertical="center" wrapText="1"/>
    </xf>
    <xf numFmtId="0" fontId="30" fillId="0" borderId="39" xfId="0" applyFont="1" applyBorder="1" applyAlignment="1">
      <alignment horizontal="left" vertical="center" wrapText="1" indent="1"/>
    </xf>
    <xf numFmtId="0" fontId="30" fillId="0" borderId="10" xfId="0" applyFont="1" applyBorder="1" applyAlignment="1">
      <alignment horizontal="left" vertical="center" wrapText="1" indent="1"/>
    </xf>
    <xf numFmtId="20" fontId="18" fillId="0" borderId="129" xfId="0" applyNumberFormat="1" applyFont="1" applyBorder="1" applyAlignment="1">
      <alignment horizontal="center" vertical="center" wrapText="1"/>
    </xf>
    <xf numFmtId="20" fontId="18" fillId="0" borderId="127" xfId="0" applyNumberFormat="1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143" xfId="0" applyFont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 wrapText="1"/>
    </xf>
    <xf numFmtId="0" fontId="30" fillId="0" borderId="132" xfId="0" quotePrefix="1" applyFont="1" applyBorder="1" applyAlignment="1">
      <alignment horizontal="left" vertical="center" wrapText="1" indent="1"/>
    </xf>
    <xf numFmtId="0" fontId="30" fillId="0" borderId="138" xfId="0" quotePrefix="1" applyFont="1" applyBorder="1" applyAlignment="1">
      <alignment horizontal="left" vertical="center" wrapText="1" indent="1"/>
    </xf>
    <xf numFmtId="0" fontId="30" fillId="0" borderId="131" xfId="0" quotePrefix="1" applyFont="1" applyBorder="1" applyAlignment="1">
      <alignment horizontal="left" vertical="center" wrapText="1" indent="1"/>
    </xf>
    <xf numFmtId="0" fontId="30" fillId="0" borderId="23" xfId="0" applyFont="1" applyBorder="1" applyAlignment="1">
      <alignment horizontal="left" vertical="center" wrapText="1" indent="1"/>
    </xf>
    <xf numFmtId="0" fontId="30" fillId="0" borderId="25" xfId="0" applyFont="1" applyBorder="1" applyAlignment="1">
      <alignment horizontal="left" vertical="center" wrapText="1" indent="1"/>
    </xf>
    <xf numFmtId="0" fontId="30" fillId="0" borderId="24" xfId="0" applyFont="1" applyBorder="1" applyAlignment="1">
      <alignment horizontal="left" vertical="center" wrapText="1" indent="1"/>
    </xf>
    <xf numFmtId="0" fontId="30" fillId="0" borderId="104" xfId="0" applyFont="1" applyBorder="1" applyAlignment="1">
      <alignment horizontal="left" vertical="center" wrapText="1" indent="1"/>
    </xf>
    <xf numFmtId="0" fontId="30" fillId="0" borderId="105" xfId="0" applyFont="1" applyBorder="1" applyAlignment="1">
      <alignment horizontal="left" vertical="center" wrapText="1" indent="1"/>
    </xf>
    <xf numFmtId="0" fontId="18" fillId="0" borderId="7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5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183" fontId="50" fillId="0" borderId="59" xfId="0" applyNumberFormat="1" applyFont="1" applyFill="1" applyBorder="1" applyAlignment="1">
      <alignment horizontal="center" vertical="center"/>
    </xf>
    <xf numFmtId="183" fontId="50" fillId="0" borderId="155" xfId="0" applyNumberFormat="1" applyFont="1" applyFill="1" applyBorder="1" applyAlignment="1">
      <alignment horizontal="center" vertical="center"/>
    </xf>
    <xf numFmtId="177" fontId="0" fillId="0" borderId="59" xfId="0" applyNumberFormat="1" applyFill="1" applyBorder="1" applyAlignment="1">
      <alignment horizontal="center" vertical="center"/>
    </xf>
    <xf numFmtId="183" fontId="51" fillId="41" borderId="152" xfId="0" applyNumberFormat="1" applyFont="1" applyFill="1" applyBorder="1" applyAlignment="1">
      <alignment horizontal="center" vertical="center"/>
    </xf>
    <xf numFmtId="183" fontId="51" fillId="41" borderId="156" xfId="0" applyNumberFormat="1" applyFont="1" applyFill="1" applyBorder="1" applyAlignment="1">
      <alignment horizontal="center" vertical="center"/>
    </xf>
    <xf numFmtId="183" fontId="38" fillId="0" borderId="151" xfId="0" applyNumberFormat="1" applyFont="1" applyFill="1" applyBorder="1" applyAlignment="1">
      <alignment horizontal="center" vertical="center"/>
    </xf>
    <xf numFmtId="183" fontId="38" fillId="0" borderId="154" xfId="0" applyNumberFormat="1" applyFont="1" applyFill="1" applyBorder="1" applyAlignment="1">
      <alignment horizontal="center" vertical="center"/>
    </xf>
    <xf numFmtId="183" fontId="38" fillId="0" borderId="153" xfId="0" applyNumberFormat="1" applyFont="1" applyFill="1" applyBorder="1" applyAlignment="1">
      <alignment horizontal="center" vertical="center"/>
    </xf>
    <xf numFmtId="183" fontId="38" fillId="0" borderId="65" xfId="0" applyNumberFormat="1" applyFont="1" applyFill="1" applyBorder="1" applyAlignment="1">
      <alignment horizontal="center" vertical="center"/>
    </xf>
    <xf numFmtId="183" fontId="38" fillId="0" borderId="67" xfId="0" applyNumberFormat="1" applyFont="1" applyFill="1" applyBorder="1" applyAlignment="1">
      <alignment horizontal="center" vertical="center"/>
    </xf>
    <xf numFmtId="177" fontId="49" fillId="42" borderId="147" xfId="0" applyNumberFormat="1" applyFont="1" applyFill="1" applyBorder="1" applyAlignment="1">
      <alignment horizontal="center" vertical="center"/>
    </xf>
    <xf numFmtId="177" fontId="49" fillId="42" borderId="148" xfId="0" applyNumberFormat="1" applyFont="1" applyFill="1" applyBorder="1" applyAlignment="1">
      <alignment horizontal="center" vertical="center"/>
    </xf>
    <xf numFmtId="177" fontId="49" fillId="42" borderId="149" xfId="0" applyNumberFormat="1" applyFont="1" applyFill="1" applyBorder="1" applyAlignment="1">
      <alignment horizontal="center" vertical="center"/>
    </xf>
    <xf numFmtId="177" fontId="49" fillId="42" borderId="15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5" builtinId="6"/>
    <cellStyle name="쉼표 [0] 2 2" xfId="43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 2" xfId="42"/>
    <cellStyle name="하이퍼링크" xfId="44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22955</xdr:colOff>
      <xdr:row>5</xdr:row>
      <xdr:rowOff>366389</xdr:rowOff>
    </xdr:from>
    <xdr:to>
      <xdr:col>11</xdr:col>
      <xdr:colOff>776753</xdr:colOff>
      <xdr:row>8</xdr:row>
      <xdr:rowOff>254077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4419" y="1876782"/>
          <a:ext cx="1025941" cy="962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3</xdr:row>
      <xdr:rowOff>51060</xdr:rowOff>
    </xdr:from>
    <xdr:to>
      <xdr:col>9</xdr:col>
      <xdr:colOff>0</xdr:colOff>
      <xdr:row>7</xdr:row>
      <xdr:rowOff>60429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955935"/>
          <a:ext cx="876300" cy="8475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3</xdr:row>
      <xdr:rowOff>51060</xdr:rowOff>
    </xdr:from>
    <xdr:to>
      <xdr:col>9</xdr:col>
      <xdr:colOff>0</xdr:colOff>
      <xdr:row>7</xdr:row>
      <xdr:rowOff>60429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55935"/>
          <a:ext cx="876300" cy="8475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3</xdr:row>
      <xdr:rowOff>51060</xdr:rowOff>
    </xdr:from>
    <xdr:to>
      <xdr:col>9</xdr:col>
      <xdr:colOff>0</xdr:colOff>
      <xdr:row>7</xdr:row>
      <xdr:rowOff>60429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55935"/>
          <a:ext cx="876300" cy="8475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3</xdr:row>
      <xdr:rowOff>51060</xdr:rowOff>
    </xdr:from>
    <xdr:to>
      <xdr:col>9</xdr:col>
      <xdr:colOff>0</xdr:colOff>
      <xdr:row>7</xdr:row>
      <xdr:rowOff>60429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955935"/>
          <a:ext cx="876300" cy="8475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123808</xdr:colOff>
      <xdr:row>5</xdr:row>
      <xdr:rowOff>7801</xdr:rowOff>
    </xdr:from>
    <xdr:to>
      <xdr:col>11</xdr:col>
      <xdr:colOff>294900</xdr:colOff>
      <xdr:row>7</xdr:row>
      <xdr:rowOff>287695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3F23425-9F2A-41BF-8B55-56FB8A31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2102" y="1912801"/>
          <a:ext cx="1033945" cy="9522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314325</xdr:colOff>
      <xdr:row>6</xdr:row>
      <xdr:rowOff>47625</xdr:rowOff>
    </xdr:from>
    <xdr:ext cx="1040872" cy="943588"/>
    <xdr:pic>
      <xdr:nvPicPr>
        <xdr:cNvPr id="2" name="그림 1">
          <a:extLst>
            <a:ext uri="{FF2B5EF4-FFF2-40B4-BE49-F238E27FC236}">
              <a16:creationId xmlns:a16="http://schemas.microsoft.com/office/drawing/2014/main" id="{43F23425-9F2A-41BF-8B55-56FB8A31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2057400"/>
          <a:ext cx="1040872" cy="9435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view="pageBreakPreview" topLeftCell="A28" zoomScale="85" zoomScaleNormal="85" zoomScaleSheetLayoutView="85" workbookViewId="0">
      <selection activeCell="F28" sqref="F28:K30"/>
    </sheetView>
  </sheetViews>
  <sheetFormatPr defaultRowHeight="16.5"/>
  <cols>
    <col min="1" max="1" width="12.875" customWidth="1"/>
    <col min="2" max="2" width="11" customWidth="1"/>
    <col min="3" max="3" width="4.125" customWidth="1"/>
    <col min="4" max="4" width="9.375" customWidth="1"/>
    <col min="5" max="5" width="4" customWidth="1"/>
    <col min="6" max="6" width="9.375" customWidth="1"/>
    <col min="7" max="7" width="4.125" customWidth="1"/>
    <col min="8" max="8" width="12.875" customWidth="1"/>
    <col min="9" max="9" width="15.625" customWidth="1"/>
    <col min="10" max="10" width="14.625" customWidth="1"/>
    <col min="11" max="11" width="3.625" customWidth="1"/>
    <col min="12" max="12" width="13.125" customWidth="1"/>
    <col min="14" max="14" width="15.875" customWidth="1"/>
    <col min="15" max="15" width="11.375" style="12" customWidth="1"/>
    <col min="16" max="16" width="20.875" bestFit="1" customWidth="1"/>
  </cols>
  <sheetData>
    <row r="1" spans="1:12" ht="45" customHeight="1">
      <c r="A1" s="161" t="s">
        <v>136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4.25" customHeight="1">
      <c r="A2" s="172" t="s">
        <v>58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6.75" customHeight="1" thickBo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26.25" customHeight="1" thickBot="1">
      <c r="A4" s="4" t="s">
        <v>35</v>
      </c>
      <c r="B4" s="162" t="s">
        <v>37</v>
      </c>
      <c r="C4" s="163"/>
      <c r="D4" s="163"/>
      <c r="E4" s="163"/>
      <c r="F4" s="163"/>
      <c r="G4" s="164"/>
      <c r="H4" s="5" t="s">
        <v>23</v>
      </c>
      <c r="I4" s="9" t="s">
        <v>28</v>
      </c>
      <c r="J4" s="5" t="s">
        <v>25</v>
      </c>
      <c r="K4" s="162" t="s">
        <v>30</v>
      </c>
      <c r="L4" s="164"/>
    </row>
    <row r="5" spans="1:12" ht="26.25" customHeight="1" thickBot="1">
      <c r="A5" s="6" t="s">
        <v>21</v>
      </c>
      <c r="B5" s="162" t="s">
        <v>38</v>
      </c>
      <c r="C5" s="163"/>
      <c r="D5" s="163"/>
      <c r="E5" s="163"/>
      <c r="F5" s="163"/>
      <c r="G5" s="164"/>
      <c r="H5" s="1" t="s">
        <v>11</v>
      </c>
      <c r="I5" s="162" t="s">
        <v>50</v>
      </c>
      <c r="J5" s="163"/>
      <c r="K5" s="163"/>
      <c r="L5" s="164"/>
    </row>
    <row r="6" spans="1:12" ht="30.75" customHeight="1" thickBot="1">
      <c r="A6" s="6" t="s">
        <v>22</v>
      </c>
      <c r="B6" s="162" t="s">
        <v>150</v>
      </c>
      <c r="C6" s="163"/>
      <c r="D6" s="163"/>
      <c r="E6" s="163"/>
      <c r="F6" s="163"/>
      <c r="G6" s="164"/>
      <c r="H6" s="1" t="s">
        <v>12</v>
      </c>
      <c r="I6" s="162" t="s">
        <v>160</v>
      </c>
      <c r="J6" s="163"/>
      <c r="K6" s="163"/>
      <c r="L6" s="164"/>
    </row>
    <row r="7" spans="1:12" ht="26.25" customHeight="1" thickBot="1">
      <c r="A7" s="6" t="s">
        <v>14</v>
      </c>
      <c r="B7" s="162" t="s">
        <v>39</v>
      </c>
      <c r="C7" s="164"/>
      <c r="D7" s="1" t="s">
        <v>15</v>
      </c>
      <c r="E7" s="162" t="s">
        <v>167</v>
      </c>
      <c r="F7" s="163"/>
      <c r="G7" s="164"/>
      <c r="H7" s="1" t="s">
        <v>10</v>
      </c>
      <c r="I7" s="169" t="s">
        <v>20</v>
      </c>
      <c r="J7" s="170"/>
      <c r="K7" s="170"/>
      <c r="L7" s="171"/>
    </row>
    <row r="8" spans="1:12" ht="26.25" customHeight="1" thickBot="1">
      <c r="A8" s="6" t="s">
        <v>24</v>
      </c>
      <c r="B8" s="165" t="s">
        <v>49</v>
      </c>
      <c r="C8" s="164"/>
      <c r="D8" s="1" t="s">
        <v>0</v>
      </c>
      <c r="E8" s="166"/>
      <c r="F8" s="167"/>
      <c r="G8" s="168"/>
      <c r="H8" s="1" t="s">
        <v>19</v>
      </c>
      <c r="I8" s="169" t="s">
        <v>26</v>
      </c>
      <c r="J8" s="170"/>
      <c r="K8" s="170"/>
      <c r="L8" s="171"/>
    </row>
    <row r="9" spans="1:12" ht="26.25" customHeight="1" thickBot="1">
      <c r="A9" s="6" t="s">
        <v>13</v>
      </c>
      <c r="B9" s="1" t="s">
        <v>27</v>
      </c>
      <c r="C9" s="2">
        <v>5</v>
      </c>
      <c r="D9" s="1" t="s">
        <v>16</v>
      </c>
      <c r="E9" s="2">
        <v>1</v>
      </c>
      <c r="F9" s="1" t="s">
        <v>165</v>
      </c>
      <c r="G9" s="2">
        <v>1</v>
      </c>
      <c r="H9" s="3" t="s">
        <v>175</v>
      </c>
      <c r="I9" s="179">
        <v>11300000</v>
      </c>
      <c r="J9" s="180"/>
      <c r="K9" s="180"/>
      <c r="L9" s="181"/>
    </row>
    <row r="10" spans="1:12" ht="15.75" customHeight="1" thickBot="1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</row>
    <row r="11" spans="1:12" ht="31.5" customHeight="1" thickBot="1">
      <c r="A11" s="173" t="s">
        <v>17</v>
      </c>
      <c r="B11" s="174"/>
      <c r="C11" s="152" t="s">
        <v>166</v>
      </c>
      <c r="D11" s="153"/>
      <c r="E11" s="153"/>
      <c r="F11" s="153"/>
      <c r="G11" s="153"/>
      <c r="H11" s="153"/>
      <c r="I11" s="153"/>
      <c r="J11" s="153"/>
      <c r="K11" s="153"/>
      <c r="L11" s="154"/>
    </row>
    <row r="12" spans="1:12" ht="31.5" customHeight="1" thickBot="1">
      <c r="A12" s="183" t="s">
        <v>18</v>
      </c>
      <c r="B12" s="184"/>
      <c r="C12" s="152" t="s">
        <v>137</v>
      </c>
      <c r="D12" s="153"/>
      <c r="E12" s="153"/>
      <c r="F12" s="153"/>
      <c r="G12" s="153"/>
      <c r="H12" s="153"/>
      <c r="I12" s="153"/>
      <c r="J12" s="153"/>
      <c r="K12" s="153"/>
      <c r="L12" s="154"/>
    </row>
    <row r="13" spans="1:12" ht="15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</row>
    <row r="14" spans="1:12" ht="26.25" customHeight="1" thickBot="1">
      <c r="A14" s="4" t="s">
        <v>1</v>
      </c>
      <c r="B14" s="173" t="s">
        <v>2</v>
      </c>
      <c r="C14" s="174"/>
      <c r="D14" s="173" t="s">
        <v>3</v>
      </c>
      <c r="E14" s="174"/>
      <c r="F14" s="173" t="s">
        <v>4</v>
      </c>
      <c r="G14" s="175"/>
      <c r="H14" s="175"/>
      <c r="I14" s="175"/>
      <c r="J14" s="175"/>
      <c r="K14" s="174"/>
      <c r="L14" s="5" t="s">
        <v>5</v>
      </c>
    </row>
    <row r="15" spans="1:12" ht="26.25" customHeight="1">
      <c r="A15" s="7" t="s">
        <v>31</v>
      </c>
      <c r="B15" s="141" t="s">
        <v>159</v>
      </c>
      <c r="C15" s="142"/>
      <c r="D15" s="145" t="s">
        <v>152</v>
      </c>
      <c r="E15" s="146"/>
      <c r="F15" s="176" t="s">
        <v>155</v>
      </c>
      <c r="G15" s="177"/>
      <c r="H15" s="177"/>
      <c r="I15" s="177"/>
      <c r="J15" s="177"/>
      <c r="K15" s="178"/>
      <c r="L15" s="18" t="s">
        <v>36</v>
      </c>
    </row>
    <row r="16" spans="1:12" ht="26.25" customHeight="1">
      <c r="A16" s="21" t="s">
        <v>41</v>
      </c>
      <c r="B16" s="134"/>
      <c r="C16" s="135"/>
      <c r="D16" s="134" t="s">
        <v>153</v>
      </c>
      <c r="E16" s="135"/>
      <c r="F16" s="131" t="s">
        <v>59</v>
      </c>
      <c r="G16" s="132"/>
      <c r="H16" s="132"/>
      <c r="I16" s="132"/>
      <c r="J16" s="132"/>
      <c r="K16" s="133"/>
      <c r="L16" s="19" t="s">
        <v>55</v>
      </c>
    </row>
    <row r="17" spans="1:12" ht="26.25" customHeight="1">
      <c r="A17" s="8"/>
      <c r="B17" s="134"/>
      <c r="C17" s="135"/>
      <c r="D17" s="134" t="s">
        <v>154</v>
      </c>
      <c r="E17" s="135"/>
      <c r="F17" s="131" t="s">
        <v>162</v>
      </c>
      <c r="G17" s="132"/>
      <c r="H17" s="132"/>
      <c r="I17" s="132"/>
      <c r="J17" s="132"/>
      <c r="K17" s="133"/>
      <c r="L17" s="13" t="s">
        <v>9</v>
      </c>
    </row>
    <row r="18" spans="1:12" ht="26.25" customHeight="1" thickBot="1">
      <c r="A18" s="8"/>
      <c r="B18" s="134"/>
      <c r="C18" s="135"/>
      <c r="D18" s="202">
        <v>0.8125</v>
      </c>
      <c r="E18" s="137"/>
      <c r="F18" s="131" t="s">
        <v>33</v>
      </c>
      <c r="G18" s="132"/>
      <c r="H18" s="132"/>
      <c r="I18" s="132"/>
      <c r="J18" s="132"/>
      <c r="K18" s="133"/>
      <c r="L18" s="13"/>
    </row>
    <row r="19" spans="1:12" ht="26.25" customHeight="1" thickBot="1">
      <c r="A19" s="10"/>
      <c r="B19" s="124"/>
      <c r="C19" s="125"/>
      <c r="D19" s="126" t="s">
        <v>6</v>
      </c>
      <c r="E19" s="127"/>
      <c r="F19" s="128" t="s">
        <v>148</v>
      </c>
      <c r="G19" s="129"/>
      <c r="H19" s="129"/>
      <c r="I19" s="129"/>
      <c r="J19" s="129"/>
      <c r="K19" s="130"/>
      <c r="L19" s="11"/>
    </row>
    <row r="20" spans="1:12" ht="26.25" customHeight="1">
      <c r="A20" s="7" t="s">
        <v>40</v>
      </c>
      <c r="B20" s="145" t="s">
        <v>142</v>
      </c>
      <c r="C20" s="146"/>
      <c r="D20" s="145" t="s">
        <v>138</v>
      </c>
      <c r="E20" s="146"/>
      <c r="F20" s="185" t="s">
        <v>141</v>
      </c>
      <c r="G20" s="144"/>
      <c r="H20" s="144"/>
      <c r="I20" s="144"/>
      <c r="J20" s="144"/>
      <c r="K20" s="186"/>
      <c r="L20" s="14" t="s">
        <v>29</v>
      </c>
    </row>
    <row r="21" spans="1:12" ht="26.25" customHeight="1">
      <c r="A21" s="8" t="s">
        <v>42</v>
      </c>
      <c r="B21" s="147"/>
      <c r="C21" s="148"/>
      <c r="D21" s="147"/>
      <c r="E21" s="148"/>
      <c r="F21" s="187"/>
      <c r="G21" s="188"/>
      <c r="H21" s="188"/>
      <c r="I21" s="188"/>
      <c r="J21" s="188"/>
      <c r="K21" s="189"/>
      <c r="L21" s="15" t="s">
        <v>8</v>
      </c>
    </row>
    <row r="22" spans="1:12" ht="26.25" customHeight="1">
      <c r="A22" s="8"/>
      <c r="B22" s="147"/>
      <c r="C22" s="148"/>
      <c r="D22" s="147"/>
      <c r="E22" s="148"/>
      <c r="F22" s="187"/>
      <c r="G22" s="188"/>
      <c r="H22" s="188"/>
      <c r="I22" s="188"/>
      <c r="J22" s="188"/>
      <c r="K22" s="189"/>
      <c r="L22" s="13" t="s">
        <v>9</v>
      </c>
    </row>
    <row r="23" spans="1:12" ht="26.25" customHeight="1">
      <c r="A23" s="8"/>
      <c r="B23" s="147"/>
      <c r="C23" s="148"/>
      <c r="D23" s="147"/>
      <c r="E23" s="148"/>
      <c r="F23" s="187"/>
      <c r="G23" s="188"/>
      <c r="H23" s="188"/>
      <c r="I23" s="188"/>
      <c r="J23" s="188"/>
      <c r="K23" s="189"/>
      <c r="L23" s="13"/>
    </row>
    <row r="24" spans="1:12" ht="26.25" customHeight="1">
      <c r="A24" s="8"/>
      <c r="B24" s="147"/>
      <c r="C24" s="148"/>
      <c r="D24" s="147"/>
      <c r="E24" s="148"/>
      <c r="F24" s="187"/>
      <c r="G24" s="188"/>
      <c r="H24" s="188"/>
      <c r="I24" s="188"/>
      <c r="J24" s="188"/>
      <c r="K24" s="189"/>
      <c r="L24" s="20"/>
    </row>
    <row r="25" spans="1:12" ht="26.25" customHeight="1" thickBot="1">
      <c r="A25" s="8"/>
      <c r="B25" s="149"/>
      <c r="C25" s="150"/>
      <c r="D25" s="149"/>
      <c r="E25" s="150"/>
      <c r="F25" s="190"/>
      <c r="G25" s="191"/>
      <c r="H25" s="191"/>
      <c r="I25" s="191"/>
      <c r="J25" s="191"/>
      <c r="K25" s="192"/>
      <c r="L25" s="16"/>
    </row>
    <row r="26" spans="1:12" ht="26.25" customHeight="1" thickBot="1">
      <c r="A26" s="10"/>
      <c r="B26" s="124"/>
      <c r="C26" s="125"/>
      <c r="D26" s="126" t="s">
        <v>6</v>
      </c>
      <c r="E26" s="127"/>
      <c r="F26" s="128" t="s">
        <v>149</v>
      </c>
      <c r="G26" s="129"/>
      <c r="H26" s="129"/>
      <c r="I26" s="129"/>
      <c r="J26" s="129"/>
      <c r="K26" s="130"/>
      <c r="L26" s="11"/>
    </row>
    <row r="27" spans="1:12" ht="26.25" customHeight="1">
      <c r="A27" s="7" t="s">
        <v>45</v>
      </c>
      <c r="B27" s="141" t="s">
        <v>32</v>
      </c>
      <c r="C27" s="142"/>
      <c r="D27" s="145" t="s">
        <v>139</v>
      </c>
      <c r="E27" s="146"/>
      <c r="F27" s="143" t="s">
        <v>156</v>
      </c>
      <c r="G27" s="144"/>
      <c r="H27" s="144"/>
      <c r="I27" s="144"/>
      <c r="J27" s="144"/>
      <c r="K27" s="144"/>
      <c r="L27" s="22" t="s">
        <v>29</v>
      </c>
    </row>
    <row r="28" spans="1:12" ht="26.25" customHeight="1">
      <c r="A28" s="8" t="s">
        <v>43</v>
      </c>
      <c r="B28" s="134" t="s">
        <v>158</v>
      </c>
      <c r="C28" s="135"/>
      <c r="D28" s="147"/>
      <c r="E28" s="148"/>
      <c r="F28" s="196" t="s">
        <v>57</v>
      </c>
      <c r="G28" s="197"/>
      <c r="H28" s="197"/>
      <c r="I28" s="197"/>
      <c r="J28" s="197"/>
      <c r="K28" s="198"/>
      <c r="L28" s="15" t="s">
        <v>8</v>
      </c>
    </row>
    <row r="29" spans="1:12" ht="26.25" customHeight="1">
      <c r="A29" s="8"/>
      <c r="B29" s="134"/>
      <c r="C29" s="135"/>
      <c r="D29" s="147"/>
      <c r="E29" s="148"/>
      <c r="F29" s="199"/>
      <c r="G29" s="200"/>
      <c r="H29" s="200"/>
      <c r="I29" s="200"/>
      <c r="J29" s="200"/>
      <c r="K29" s="201"/>
      <c r="L29" s="13" t="s">
        <v>9</v>
      </c>
    </row>
    <row r="30" spans="1:12" ht="26.25" customHeight="1">
      <c r="A30" s="8"/>
      <c r="B30" s="134"/>
      <c r="C30" s="135"/>
      <c r="D30" s="147"/>
      <c r="E30" s="148"/>
      <c r="F30" s="199"/>
      <c r="G30" s="200"/>
      <c r="H30" s="200"/>
      <c r="I30" s="200"/>
      <c r="J30" s="200"/>
      <c r="K30" s="201"/>
      <c r="L30" s="13"/>
    </row>
    <row r="31" spans="1:12" ht="26.25" customHeight="1">
      <c r="A31" s="8"/>
      <c r="B31" s="134"/>
      <c r="C31" s="135"/>
      <c r="D31" s="147"/>
      <c r="E31" s="148"/>
      <c r="F31" s="193" t="s">
        <v>157</v>
      </c>
      <c r="G31" s="194"/>
      <c r="H31" s="194"/>
      <c r="I31" s="194"/>
      <c r="J31" s="194"/>
      <c r="K31" s="195"/>
      <c r="L31" s="20"/>
    </row>
    <row r="32" spans="1:12" ht="26.25" customHeight="1" thickBot="1">
      <c r="A32" s="8"/>
      <c r="B32" s="136"/>
      <c r="C32" s="137"/>
      <c r="D32" s="149"/>
      <c r="E32" s="150"/>
      <c r="F32" s="138" t="s">
        <v>33</v>
      </c>
      <c r="G32" s="139"/>
      <c r="H32" s="139"/>
      <c r="I32" s="139"/>
      <c r="J32" s="139"/>
      <c r="K32" s="140"/>
      <c r="L32" s="16"/>
    </row>
    <row r="33" spans="1:16" ht="26.25" customHeight="1" thickBot="1">
      <c r="A33" s="10"/>
      <c r="B33" s="124"/>
      <c r="C33" s="125"/>
      <c r="D33" s="126" t="s">
        <v>6</v>
      </c>
      <c r="E33" s="127"/>
      <c r="F33" s="128" t="s">
        <v>161</v>
      </c>
      <c r="G33" s="129"/>
      <c r="H33" s="129"/>
      <c r="I33" s="129"/>
      <c r="J33" s="129"/>
      <c r="K33" s="130"/>
      <c r="L33" s="11"/>
    </row>
    <row r="34" spans="1:16" ht="26.25" customHeight="1">
      <c r="A34" s="7" t="s">
        <v>46</v>
      </c>
      <c r="B34" s="141" t="s">
        <v>53</v>
      </c>
      <c r="C34" s="142"/>
      <c r="D34" s="145" t="s">
        <v>140</v>
      </c>
      <c r="E34" s="146"/>
      <c r="F34" s="143" t="s">
        <v>151</v>
      </c>
      <c r="G34" s="144"/>
      <c r="H34" s="144"/>
      <c r="I34" s="144"/>
      <c r="J34" s="144"/>
      <c r="K34" s="144"/>
      <c r="L34" s="22" t="s">
        <v>29</v>
      </c>
    </row>
    <row r="35" spans="1:16" ht="26.25" customHeight="1">
      <c r="A35" s="8" t="s">
        <v>44</v>
      </c>
      <c r="B35" s="134" t="s">
        <v>34</v>
      </c>
      <c r="C35" s="135"/>
      <c r="D35" s="147"/>
      <c r="E35" s="148"/>
      <c r="F35" s="196" t="s">
        <v>56</v>
      </c>
      <c r="G35" s="197"/>
      <c r="H35" s="197"/>
      <c r="I35" s="197"/>
      <c r="J35" s="197"/>
      <c r="K35" s="197"/>
      <c r="L35" s="15" t="s">
        <v>8</v>
      </c>
    </row>
    <row r="36" spans="1:16" ht="26.25" customHeight="1">
      <c r="A36" s="8"/>
      <c r="B36" s="134"/>
      <c r="C36" s="135"/>
      <c r="D36" s="147"/>
      <c r="E36" s="148"/>
      <c r="F36" s="199"/>
      <c r="G36" s="200"/>
      <c r="H36" s="200"/>
      <c r="I36" s="200"/>
      <c r="J36" s="200"/>
      <c r="K36" s="200"/>
      <c r="L36" s="13" t="s">
        <v>9</v>
      </c>
    </row>
    <row r="37" spans="1:16" ht="26.25" customHeight="1">
      <c r="A37" s="8"/>
      <c r="B37" s="134"/>
      <c r="C37" s="135"/>
      <c r="D37" s="147"/>
      <c r="E37" s="148"/>
      <c r="F37" s="199"/>
      <c r="G37" s="200"/>
      <c r="H37" s="200"/>
      <c r="I37" s="200"/>
      <c r="J37" s="200"/>
      <c r="K37" s="200"/>
      <c r="L37" s="20"/>
    </row>
    <row r="38" spans="1:16" ht="26.25" customHeight="1">
      <c r="A38" s="8"/>
      <c r="B38" s="134"/>
      <c r="C38" s="135"/>
      <c r="D38" s="147"/>
      <c r="E38" s="148"/>
      <c r="F38" s="203"/>
      <c r="G38" s="204"/>
      <c r="H38" s="204"/>
      <c r="I38" s="204"/>
      <c r="J38" s="204"/>
      <c r="K38" s="204"/>
      <c r="L38" s="20"/>
    </row>
    <row r="39" spans="1:16" ht="26.25" customHeight="1" thickBot="1">
      <c r="A39" s="8"/>
      <c r="B39" s="136"/>
      <c r="C39" s="137"/>
      <c r="D39" s="149"/>
      <c r="E39" s="150"/>
      <c r="F39" s="138" t="s">
        <v>51</v>
      </c>
      <c r="G39" s="139"/>
      <c r="H39" s="139"/>
      <c r="I39" s="139"/>
      <c r="J39" s="139"/>
      <c r="K39" s="140"/>
      <c r="L39" s="16"/>
    </row>
    <row r="40" spans="1:16" ht="26.25" customHeight="1" thickBot="1">
      <c r="A40" s="10"/>
      <c r="B40" s="124"/>
      <c r="C40" s="125"/>
      <c r="D40" s="126" t="s">
        <v>6</v>
      </c>
      <c r="E40" s="127"/>
      <c r="F40" s="128" t="s">
        <v>161</v>
      </c>
      <c r="G40" s="129"/>
      <c r="H40" s="129"/>
      <c r="I40" s="129"/>
      <c r="J40" s="129"/>
      <c r="K40" s="130"/>
      <c r="L40" s="11"/>
    </row>
    <row r="41" spans="1:16" ht="26.25" customHeight="1">
      <c r="A41" s="7" t="s">
        <v>47</v>
      </c>
      <c r="B41" s="141" t="s">
        <v>54</v>
      </c>
      <c r="C41" s="142"/>
      <c r="D41" s="145"/>
      <c r="E41" s="146"/>
      <c r="F41" s="143" t="s">
        <v>52</v>
      </c>
      <c r="G41" s="144"/>
      <c r="H41" s="144"/>
      <c r="I41" s="144"/>
      <c r="J41" s="144"/>
      <c r="K41" s="144"/>
      <c r="L41" s="22" t="s">
        <v>29</v>
      </c>
    </row>
    <row r="42" spans="1:16" ht="26.25" customHeight="1">
      <c r="A42" s="8" t="s">
        <v>48</v>
      </c>
      <c r="B42" s="134" t="s">
        <v>163</v>
      </c>
      <c r="C42" s="135"/>
      <c r="D42" s="147"/>
      <c r="E42" s="148"/>
      <c r="F42" s="155" t="s">
        <v>174</v>
      </c>
      <c r="G42" s="156"/>
      <c r="H42" s="156"/>
      <c r="I42" s="156"/>
      <c r="J42" s="156"/>
      <c r="K42" s="157"/>
      <c r="L42" s="15" t="s">
        <v>8</v>
      </c>
      <c r="P42" s="12"/>
    </row>
    <row r="43" spans="1:16" ht="26.25" customHeight="1">
      <c r="A43" s="8"/>
      <c r="B43" s="134"/>
      <c r="C43" s="135"/>
      <c r="D43" s="147"/>
      <c r="E43" s="148"/>
      <c r="F43" s="158"/>
      <c r="G43" s="159"/>
      <c r="H43" s="159"/>
      <c r="I43" s="159"/>
      <c r="J43" s="159"/>
      <c r="K43" s="160"/>
      <c r="L43" s="13" t="s">
        <v>9</v>
      </c>
    </row>
    <row r="44" spans="1:16" ht="26.25" customHeight="1" thickBot="1">
      <c r="A44" s="8"/>
      <c r="B44" s="134"/>
      <c r="C44" s="135"/>
      <c r="D44" s="149"/>
      <c r="E44" s="150"/>
      <c r="F44" s="131"/>
      <c r="G44" s="132"/>
      <c r="H44" s="132"/>
      <c r="I44" s="132"/>
      <c r="J44" s="132"/>
      <c r="K44" s="133"/>
      <c r="L44" s="17"/>
    </row>
    <row r="45" spans="1:16" ht="84.75" customHeight="1" thickBot="1">
      <c r="A45" s="4" t="s">
        <v>7</v>
      </c>
      <c r="B45" s="152" t="s">
        <v>164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4"/>
    </row>
    <row r="46" spans="1:16" ht="15" customHeight="1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</row>
  </sheetData>
  <mergeCells count="83">
    <mergeCell ref="D17:E17"/>
    <mergeCell ref="D18:E18"/>
    <mergeCell ref="F35:K38"/>
    <mergeCell ref="B17:C17"/>
    <mergeCell ref="F17:K17"/>
    <mergeCell ref="F32:K32"/>
    <mergeCell ref="B33:C33"/>
    <mergeCell ref="D33:E33"/>
    <mergeCell ref="F33:K33"/>
    <mergeCell ref="B38:C38"/>
    <mergeCell ref="B32:C32"/>
    <mergeCell ref="B20:C25"/>
    <mergeCell ref="B30:C30"/>
    <mergeCell ref="B19:C19"/>
    <mergeCell ref="D19:E19"/>
    <mergeCell ref="F19:K19"/>
    <mergeCell ref="B26:C26"/>
    <mergeCell ref="D26:E26"/>
    <mergeCell ref="F26:K26"/>
    <mergeCell ref="F20:K25"/>
    <mergeCell ref="F31:K31"/>
    <mergeCell ref="F28:K30"/>
    <mergeCell ref="F27:K27"/>
    <mergeCell ref="B27:C27"/>
    <mergeCell ref="B29:C29"/>
    <mergeCell ref="B31:C31"/>
    <mergeCell ref="I9:L9"/>
    <mergeCell ref="A10:L10"/>
    <mergeCell ref="A11:B11"/>
    <mergeCell ref="C11:L11"/>
    <mergeCell ref="A13:L13"/>
    <mergeCell ref="A12:B12"/>
    <mergeCell ref="C12:L12"/>
    <mergeCell ref="B14:C14"/>
    <mergeCell ref="D14:E14"/>
    <mergeCell ref="F14:K14"/>
    <mergeCell ref="B16:C16"/>
    <mergeCell ref="F16:K16"/>
    <mergeCell ref="D15:E15"/>
    <mergeCell ref="D16:E16"/>
    <mergeCell ref="B15:C15"/>
    <mergeCell ref="F15:K15"/>
    <mergeCell ref="A1:L1"/>
    <mergeCell ref="A3:L3"/>
    <mergeCell ref="B4:G4"/>
    <mergeCell ref="K4:L4"/>
    <mergeCell ref="B8:C8"/>
    <mergeCell ref="E8:G8"/>
    <mergeCell ref="I8:L8"/>
    <mergeCell ref="A2:L2"/>
    <mergeCell ref="B5:G5"/>
    <mergeCell ref="I5:L5"/>
    <mergeCell ref="B6:G6"/>
    <mergeCell ref="I6:L6"/>
    <mergeCell ref="B7:C7"/>
    <mergeCell ref="E7:G7"/>
    <mergeCell ref="I7:L7"/>
    <mergeCell ref="A46:L46"/>
    <mergeCell ref="B45:L45"/>
    <mergeCell ref="B43:C43"/>
    <mergeCell ref="B41:C41"/>
    <mergeCell ref="F41:K41"/>
    <mergeCell ref="B42:C42"/>
    <mergeCell ref="B44:C44"/>
    <mergeCell ref="F44:K44"/>
    <mergeCell ref="D41:E44"/>
    <mergeCell ref="F42:K43"/>
    <mergeCell ref="B40:C40"/>
    <mergeCell ref="D40:E40"/>
    <mergeCell ref="F40:K40"/>
    <mergeCell ref="F18:K18"/>
    <mergeCell ref="B18:C18"/>
    <mergeCell ref="B39:C39"/>
    <mergeCell ref="F39:K39"/>
    <mergeCell ref="B34:C34"/>
    <mergeCell ref="F34:K34"/>
    <mergeCell ref="B35:C35"/>
    <mergeCell ref="B36:C36"/>
    <mergeCell ref="B37:C37"/>
    <mergeCell ref="D20:E25"/>
    <mergeCell ref="D27:E32"/>
    <mergeCell ref="D34:E39"/>
    <mergeCell ref="B28:C28"/>
  </mergeCells>
  <phoneticPr fontId="21" type="noConversion"/>
  <printOptions horizontalCentered="1"/>
  <pageMargins left="0.74803149606299213" right="0.74803149606299213" top="0.39370078740157483" bottom="0.39370078740157483" header="0.39370078740157483" footer="0.39370078740157483"/>
  <pageSetup scale="5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BreakPreview" topLeftCell="A16" zoomScaleNormal="85" zoomScaleSheetLayoutView="100" workbookViewId="0">
      <selection activeCell="C18" sqref="C18:D18"/>
    </sheetView>
  </sheetViews>
  <sheetFormatPr defaultRowHeight="16.5"/>
  <cols>
    <col min="1" max="1" width="10" customWidth="1"/>
    <col min="2" max="2" width="13.125" customWidth="1"/>
    <col min="3" max="3" width="10" customWidth="1"/>
    <col min="4" max="4" width="18" customWidth="1"/>
    <col min="5" max="5" width="10.875" customWidth="1"/>
    <col min="6" max="6" width="5.5" customWidth="1"/>
    <col min="8" max="8" width="12.25" customWidth="1"/>
    <col min="11" max="11" width="11.75" customWidth="1"/>
    <col min="12" max="12" width="11" style="23" customWidth="1"/>
    <col min="13" max="13" width="11.75" style="23" customWidth="1"/>
    <col min="14" max="14" width="11" style="23" customWidth="1"/>
  </cols>
  <sheetData>
    <row r="1" spans="1:14" ht="38.25">
      <c r="A1" s="256" t="s">
        <v>88</v>
      </c>
      <c r="B1" s="257"/>
      <c r="C1" s="257"/>
      <c r="D1" s="257"/>
      <c r="E1" s="257"/>
      <c r="F1" s="257"/>
      <c r="G1" s="257"/>
      <c r="H1" s="257"/>
      <c r="I1" s="257"/>
    </row>
    <row r="2" spans="1:14">
      <c r="A2" s="258"/>
      <c r="B2" s="258"/>
      <c r="C2" s="258"/>
      <c r="D2" s="258"/>
      <c r="E2" s="258"/>
      <c r="F2" s="258"/>
      <c r="G2" s="258"/>
      <c r="H2" s="258"/>
      <c r="I2" s="258"/>
    </row>
    <row r="3" spans="1:14">
      <c r="A3" s="24" t="s">
        <v>60</v>
      </c>
      <c r="B3" s="259" t="s">
        <v>89</v>
      </c>
      <c r="C3" s="259"/>
      <c r="D3" s="260"/>
      <c r="E3" s="25" t="s">
        <v>61</v>
      </c>
      <c r="F3" s="261" t="s">
        <v>170</v>
      </c>
      <c r="G3" s="261"/>
      <c r="H3" s="261"/>
      <c r="I3" s="262"/>
    </row>
    <row r="4" spans="1:14">
      <c r="A4" s="26" t="s">
        <v>62</v>
      </c>
      <c r="B4" s="263" t="s">
        <v>90</v>
      </c>
      <c r="C4" s="263"/>
      <c r="D4" s="264"/>
      <c r="E4" s="27" t="s">
        <v>63</v>
      </c>
      <c r="F4" s="248" t="s">
        <v>169</v>
      </c>
      <c r="G4" s="248"/>
      <c r="H4" s="248"/>
      <c r="I4" s="249"/>
    </row>
    <row r="5" spans="1:14">
      <c r="A5" s="26" t="s">
        <v>64</v>
      </c>
      <c r="B5" s="244" t="s">
        <v>172</v>
      </c>
      <c r="C5" s="244"/>
      <c r="D5" s="245"/>
      <c r="E5" s="27" t="s">
        <v>65</v>
      </c>
      <c r="F5" s="246" t="s">
        <v>66</v>
      </c>
      <c r="G5" s="246"/>
      <c r="H5" s="246"/>
      <c r="I5" s="247"/>
    </row>
    <row r="6" spans="1:14">
      <c r="A6" s="26" t="s">
        <v>67</v>
      </c>
      <c r="B6" s="244" t="s">
        <v>173</v>
      </c>
      <c r="C6" s="244"/>
      <c r="D6" s="245"/>
      <c r="E6" s="27" t="s">
        <v>68</v>
      </c>
      <c r="F6" s="248" t="s">
        <v>171</v>
      </c>
      <c r="G6" s="248"/>
      <c r="H6" s="248"/>
      <c r="I6" s="249"/>
    </row>
    <row r="7" spans="1:14">
      <c r="A7" s="28" t="s">
        <v>69</v>
      </c>
      <c r="B7" s="250" t="s">
        <v>144</v>
      </c>
      <c r="C7" s="251"/>
      <c r="D7" s="252"/>
      <c r="E7" s="29" t="s">
        <v>70</v>
      </c>
      <c r="F7" s="253">
        <v>45699</v>
      </c>
      <c r="G7" s="254"/>
      <c r="H7" s="254"/>
      <c r="I7" s="255"/>
    </row>
    <row r="8" spans="1:14">
      <c r="A8" s="30"/>
      <c r="B8" s="30"/>
      <c r="C8" s="30"/>
      <c r="D8" s="30"/>
      <c r="E8" s="31"/>
      <c r="F8" s="32"/>
      <c r="G8" s="32"/>
      <c r="H8" s="32"/>
      <c r="I8" s="32"/>
    </row>
    <row r="9" spans="1:14">
      <c r="A9" s="238" t="str">
        <f>"『"&amp;B4&amp;"』에 대한 세부견적서를 아래와 같이 전달드립니다."</f>
        <v>『박재영님 홍콩마카오 가족여행 4박 5일』에 대한 세부견적서를 아래와 같이 전달드립니다.</v>
      </c>
      <c r="B9" s="238"/>
      <c r="C9" s="238"/>
      <c r="D9" s="238"/>
      <c r="E9" s="238"/>
      <c r="F9" s="238"/>
      <c r="G9" s="238"/>
      <c r="H9" s="238"/>
      <c r="I9" s="238"/>
    </row>
    <row r="10" spans="1:14">
      <c r="A10" s="238"/>
      <c r="B10" s="238"/>
      <c r="C10" s="238"/>
      <c r="D10" s="238"/>
      <c r="E10" s="238"/>
      <c r="F10" s="238"/>
      <c r="G10" s="238"/>
      <c r="H10" s="238"/>
      <c r="I10" s="238"/>
    </row>
    <row r="11" spans="1:14" ht="24" customHeight="1">
      <c r="A11" s="239" t="s">
        <v>71</v>
      </c>
      <c r="B11" s="240"/>
      <c r="C11" s="240"/>
      <c r="D11" s="240"/>
      <c r="E11" s="240"/>
      <c r="F11" s="240"/>
      <c r="G11" s="240"/>
      <c r="H11" s="240"/>
      <c r="I11" s="240"/>
    </row>
    <row r="12" spans="1:14" ht="21" customHeight="1">
      <c r="A12" s="33" t="s">
        <v>72</v>
      </c>
      <c r="B12" s="34" t="s">
        <v>91</v>
      </c>
      <c r="C12" s="35"/>
      <c r="D12" s="35"/>
      <c r="E12" s="35"/>
      <c r="F12" s="35"/>
      <c r="G12" s="35"/>
      <c r="H12" s="36"/>
      <c r="I12" s="37"/>
    </row>
    <row r="13" spans="1:14">
      <c r="A13" s="33" t="s">
        <v>73</v>
      </c>
      <c r="B13" s="241">
        <f>G40</f>
        <v>11300000</v>
      </c>
      <c r="C13" s="241"/>
      <c r="D13" s="38"/>
      <c r="E13" s="39"/>
      <c r="F13" s="35"/>
      <c r="G13" s="35"/>
      <c r="H13" s="36"/>
      <c r="I13" s="37"/>
    </row>
    <row r="14" spans="1:14">
      <c r="A14" s="33" t="s">
        <v>74</v>
      </c>
      <c r="B14" s="40" t="s">
        <v>135</v>
      </c>
      <c r="C14" s="35"/>
      <c r="D14" s="35"/>
      <c r="E14" s="35"/>
      <c r="F14" s="35"/>
      <c r="G14" s="35"/>
      <c r="H14" s="36"/>
      <c r="I14" s="37"/>
    </row>
    <row r="15" spans="1:14" ht="17.25" thickBot="1">
      <c r="A15" s="33" t="s">
        <v>75</v>
      </c>
      <c r="B15" s="41" t="s">
        <v>92</v>
      </c>
      <c r="C15" s="35"/>
      <c r="D15" s="35"/>
      <c r="E15" s="35"/>
      <c r="F15" s="35"/>
      <c r="G15" s="35"/>
      <c r="H15" s="36"/>
      <c r="I15" s="37"/>
      <c r="L15" s="23" t="s">
        <v>147</v>
      </c>
    </row>
    <row r="16" spans="1:14" ht="23.1" customHeight="1" thickBot="1">
      <c r="A16" s="42" t="s">
        <v>76</v>
      </c>
      <c r="B16" s="42" t="s">
        <v>77</v>
      </c>
      <c r="C16" s="242" t="s">
        <v>78</v>
      </c>
      <c r="D16" s="243"/>
      <c r="E16" s="42" t="s">
        <v>79</v>
      </c>
      <c r="F16" s="42" t="s">
        <v>80</v>
      </c>
      <c r="G16" s="42" t="s">
        <v>81</v>
      </c>
      <c r="H16" s="42" t="s">
        <v>82</v>
      </c>
      <c r="I16" s="43" t="s">
        <v>83</v>
      </c>
      <c r="K16" s="44" t="s">
        <v>145</v>
      </c>
      <c r="L16" s="44" t="s">
        <v>146</v>
      </c>
      <c r="M16" s="44" t="s">
        <v>108</v>
      </c>
      <c r="N16" s="45" t="s">
        <v>84</v>
      </c>
    </row>
    <row r="17" spans="1:14" ht="23.1" customHeight="1">
      <c r="A17" s="220" t="s">
        <v>85</v>
      </c>
      <c r="B17" s="233" t="s">
        <v>109</v>
      </c>
      <c r="C17" s="231" t="s">
        <v>93</v>
      </c>
      <c r="D17" s="232"/>
      <c r="E17" s="46">
        <v>881600</v>
      </c>
      <c r="F17" s="47">
        <v>1</v>
      </c>
      <c r="G17" s="48" t="s">
        <v>86</v>
      </c>
      <c r="H17" s="49">
        <f>E17*F17</f>
        <v>881600</v>
      </c>
      <c r="I17" s="50"/>
      <c r="K17" s="51">
        <v>4640</v>
      </c>
      <c r="L17" s="51">
        <f>K17*190</f>
        <v>881600</v>
      </c>
      <c r="M17" s="51"/>
      <c r="N17" s="52">
        <f>M17-L17</f>
        <v>-881600</v>
      </c>
    </row>
    <row r="18" spans="1:14" ht="23.1" customHeight="1">
      <c r="A18" s="221"/>
      <c r="B18" s="234"/>
      <c r="C18" s="213" t="s">
        <v>143</v>
      </c>
      <c r="D18" s="214"/>
      <c r="E18" s="46">
        <v>283100</v>
      </c>
      <c r="F18" s="47">
        <v>1</v>
      </c>
      <c r="G18" s="53" t="s">
        <v>87</v>
      </c>
      <c r="H18" s="54">
        <f>E18*F18</f>
        <v>283100</v>
      </c>
      <c r="I18" s="55"/>
      <c r="K18" s="51">
        <v>1490</v>
      </c>
      <c r="L18" s="51">
        <f t="shared" ref="L18:L22" si="0">K18*190</f>
        <v>283100</v>
      </c>
      <c r="M18" s="51"/>
      <c r="N18" s="52">
        <f t="shared" ref="N18:N30" si="1">M18-L18</f>
        <v>-283100</v>
      </c>
    </row>
    <row r="19" spans="1:14" ht="23.1" customHeight="1">
      <c r="A19" s="221"/>
      <c r="B19" s="234"/>
      <c r="C19" s="213" t="s">
        <v>94</v>
      </c>
      <c r="D19" s="214"/>
      <c r="E19" s="46">
        <v>425600</v>
      </c>
      <c r="F19" s="47">
        <v>1</v>
      </c>
      <c r="G19" s="48" t="s">
        <v>86</v>
      </c>
      <c r="H19" s="54">
        <f>E19*F19</f>
        <v>425600</v>
      </c>
      <c r="I19" s="55"/>
      <c r="K19" s="51">
        <v>2240</v>
      </c>
      <c r="L19" s="51">
        <f t="shared" si="0"/>
        <v>425600</v>
      </c>
      <c r="M19" s="51"/>
      <c r="N19" s="52">
        <f t="shared" si="1"/>
        <v>-425600</v>
      </c>
    </row>
    <row r="20" spans="1:14" ht="23.1" customHeight="1">
      <c r="A20" s="221"/>
      <c r="B20" s="234"/>
      <c r="C20" s="213" t="s">
        <v>110</v>
      </c>
      <c r="D20" s="214"/>
      <c r="E20" s="46">
        <v>1052600</v>
      </c>
      <c r="F20" s="47">
        <v>1</v>
      </c>
      <c r="G20" s="48" t="s">
        <v>86</v>
      </c>
      <c r="H20" s="54">
        <f>E20*F20</f>
        <v>1052600</v>
      </c>
      <c r="I20" s="55"/>
      <c r="K20" s="51">
        <v>5540</v>
      </c>
      <c r="L20" s="51">
        <f t="shared" si="0"/>
        <v>1052600</v>
      </c>
      <c r="M20" s="51"/>
      <c r="N20" s="52">
        <f t="shared" si="1"/>
        <v>-1052600</v>
      </c>
    </row>
    <row r="21" spans="1:14" ht="23.1" customHeight="1">
      <c r="A21" s="221"/>
      <c r="B21" s="234"/>
      <c r="C21" s="213" t="s">
        <v>95</v>
      </c>
      <c r="D21" s="214"/>
      <c r="E21" s="46">
        <v>283100</v>
      </c>
      <c r="F21" s="47">
        <v>1</v>
      </c>
      <c r="G21" s="48" t="s">
        <v>87</v>
      </c>
      <c r="H21" s="49">
        <f>E21*F21</f>
        <v>283100</v>
      </c>
      <c r="I21" s="56"/>
      <c r="K21" s="51">
        <v>1490</v>
      </c>
      <c r="L21" s="51">
        <f t="shared" si="0"/>
        <v>283100</v>
      </c>
      <c r="M21" s="51"/>
      <c r="N21" s="52">
        <f t="shared" si="1"/>
        <v>-283100</v>
      </c>
    </row>
    <row r="22" spans="1:14" ht="23.1" customHeight="1" thickBot="1">
      <c r="A22" s="222"/>
      <c r="B22" s="215" t="s">
        <v>120</v>
      </c>
      <c r="C22" s="216"/>
      <c r="D22" s="216"/>
      <c r="E22" s="216"/>
      <c r="F22" s="217"/>
      <c r="G22" s="218">
        <f>SUM(H17:H21)</f>
        <v>2926000</v>
      </c>
      <c r="H22" s="219"/>
      <c r="I22" s="57"/>
      <c r="K22" s="68">
        <v>700</v>
      </c>
      <c r="L22" s="68">
        <f t="shared" si="0"/>
        <v>133000</v>
      </c>
      <c r="M22"/>
      <c r="N22" s="69">
        <f t="shared" si="1"/>
        <v>-133000</v>
      </c>
    </row>
    <row r="23" spans="1:14" ht="23.1" customHeight="1">
      <c r="A23" s="220" t="s">
        <v>96</v>
      </c>
      <c r="B23" s="233" t="s">
        <v>97</v>
      </c>
      <c r="C23" s="231" t="s">
        <v>112</v>
      </c>
      <c r="D23" s="232"/>
      <c r="E23" s="46">
        <v>1286300</v>
      </c>
      <c r="F23" s="47">
        <v>1</v>
      </c>
      <c r="G23" s="48" t="s">
        <v>86</v>
      </c>
      <c r="H23" s="49">
        <f>E23*F23</f>
        <v>1286300</v>
      </c>
      <c r="I23" s="50"/>
      <c r="K23" s="51">
        <f>5390+230*6</f>
        <v>6770</v>
      </c>
      <c r="L23" s="51">
        <f>K23*190</f>
        <v>1286300</v>
      </c>
      <c r="M23" s="51"/>
      <c r="N23" s="52">
        <f t="shared" si="1"/>
        <v>-1286300</v>
      </c>
    </row>
    <row r="24" spans="1:14" ht="23.1" customHeight="1">
      <c r="A24" s="221"/>
      <c r="B24" s="234"/>
      <c r="C24" s="225" t="s">
        <v>113</v>
      </c>
      <c r="D24" s="226"/>
      <c r="E24" s="58">
        <v>380380</v>
      </c>
      <c r="F24" s="59">
        <v>1</v>
      </c>
      <c r="G24" s="60" t="s">
        <v>87</v>
      </c>
      <c r="H24" s="61">
        <f>E24*F24</f>
        <v>380380</v>
      </c>
      <c r="I24" s="62"/>
      <c r="K24" s="51">
        <f>1540+77*6</f>
        <v>2002</v>
      </c>
      <c r="L24" s="51">
        <f t="shared" ref="L24:L34" si="2">K24*190</f>
        <v>380380</v>
      </c>
      <c r="M24" s="51"/>
      <c r="N24" s="52">
        <f t="shared" si="1"/>
        <v>-380380</v>
      </c>
    </row>
    <row r="25" spans="1:14" ht="23.1" customHeight="1" thickBot="1">
      <c r="A25" s="222"/>
      <c r="B25" s="215" t="s">
        <v>121</v>
      </c>
      <c r="C25" s="216"/>
      <c r="D25" s="216"/>
      <c r="E25" s="216"/>
      <c r="F25" s="217"/>
      <c r="G25" s="218">
        <f>SUM(H23:H24)</f>
        <v>1666680</v>
      </c>
      <c r="H25" s="219"/>
      <c r="I25" s="57"/>
      <c r="K25" s="51"/>
      <c r="L25" s="51"/>
      <c r="M25" s="51"/>
      <c r="N25" s="52"/>
    </row>
    <row r="26" spans="1:14" ht="23.1" customHeight="1">
      <c r="A26" s="220" t="s">
        <v>98</v>
      </c>
      <c r="B26" s="233" t="s">
        <v>99</v>
      </c>
      <c r="C26" s="231" t="s">
        <v>100</v>
      </c>
      <c r="D26" s="232"/>
      <c r="E26" s="63">
        <v>59850</v>
      </c>
      <c r="F26" s="64">
        <v>6</v>
      </c>
      <c r="G26" s="65" t="s">
        <v>114</v>
      </c>
      <c r="H26" s="66">
        <f t="shared" ref="H26:H31" si="3">E26*F26</f>
        <v>359100</v>
      </c>
      <c r="I26" s="50"/>
      <c r="K26" s="51">
        <f>315*6</f>
        <v>1890</v>
      </c>
      <c r="L26" s="51">
        <f t="shared" si="2"/>
        <v>359100</v>
      </c>
      <c r="M26" s="51"/>
      <c r="N26" s="52">
        <f t="shared" si="1"/>
        <v>-359100</v>
      </c>
    </row>
    <row r="27" spans="1:14" ht="23.1" customHeight="1">
      <c r="A27" s="221"/>
      <c r="B27" s="234"/>
      <c r="C27" s="213" t="s">
        <v>101</v>
      </c>
      <c r="D27" s="214"/>
      <c r="E27" s="46">
        <v>12350</v>
      </c>
      <c r="F27" s="47">
        <v>6</v>
      </c>
      <c r="G27" s="48" t="s">
        <v>114</v>
      </c>
      <c r="H27" s="49">
        <f t="shared" si="3"/>
        <v>74100</v>
      </c>
      <c r="I27" s="55"/>
      <c r="K27" s="51">
        <f>65*6</f>
        <v>390</v>
      </c>
      <c r="L27" s="51">
        <f t="shared" si="2"/>
        <v>74100</v>
      </c>
      <c r="M27" s="51"/>
      <c r="N27" s="52">
        <f t="shared" si="1"/>
        <v>-74100</v>
      </c>
    </row>
    <row r="28" spans="1:14" ht="23.1" customHeight="1">
      <c r="A28" s="221"/>
      <c r="B28" s="234"/>
      <c r="C28" s="213" t="s">
        <v>117</v>
      </c>
      <c r="D28" s="214"/>
      <c r="E28" s="46">
        <v>121730</v>
      </c>
      <c r="F28" s="47">
        <v>5</v>
      </c>
      <c r="G28" s="48" t="s">
        <v>115</v>
      </c>
      <c r="H28" s="49">
        <f t="shared" si="3"/>
        <v>608650</v>
      </c>
      <c r="I28" s="55"/>
      <c r="K28" s="51">
        <f>669*5</f>
        <v>3345</v>
      </c>
      <c r="L28" s="51">
        <f t="shared" si="2"/>
        <v>635550</v>
      </c>
      <c r="M28" s="51"/>
      <c r="N28" s="52">
        <f t="shared" si="1"/>
        <v>-635550</v>
      </c>
    </row>
    <row r="29" spans="1:14" ht="23.1" customHeight="1">
      <c r="A29" s="221"/>
      <c r="B29" s="234"/>
      <c r="C29" s="213" t="s">
        <v>118</v>
      </c>
      <c r="D29" s="214"/>
      <c r="E29" s="46">
        <v>94810</v>
      </c>
      <c r="F29" s="47">
        <v>1</v>
      </c>
      <c r="G29" s="48" t="s">
        <v>119</v>
      </c>
      <c r="H29" s="49">
        <f t="shared" si="3"/>
        <v>94810</v>
      </c>
      <c r="I29" s="55"/>
      <c r="K29" s="51">
        <v>499</v>
      </c>
      <c r="L29" s="51">
        <f t="shared" si="2"/>
        <v>94810</v>
      </c>
      <c r="M29" s="51"/>
      <c r="N29" s="52">
        <f t="shared" si="1"/>
        <v>-94810</v>
      </c>
    </row>
    <row r="30" spans="1:14" ht="23.1" customHeight="1">
      <c r="A30" s="221"/>
      <c r="B30" s="234"/>
      <c r="C30" s="213" t="s">
        <v>102</v>
      </c>
      <c r="D30" s="214"/>
      <c r="E30" s="46">
        <v>24700</v>
      </c>
      <c r="F30" s="47">
        <v>6</v>
      </c>
      <c r="G30" s="48" t="s">
        <v>116</v>
      </c>
      <c r="H30" s="49">
        <f t="shared" si="3"/>
        <v>148200</v>
      </c>
      <c r="I30" s="55"/>
      <c r="K30" s="51">
        <f>65*6*2</f>
        <v>780</v>
      </c>
      <c r="L30" s="51">
        <f t="shared" si="2"/>
        <v>148200</v>
      </c>
      <c r="M30" s="51"/>
      <c r="N30" s="52">
        <f t="shared" si="1"/>
        <v>-148200</v>
      </c>
    </row>
    <row r="31" spans="1:14" ht="23.1" customHeight="1">
      <c r="A31" s="221"/>
      <c r="B31" s="234"/>
      <c r="C31" s="225" t="s">
        <v>122</v>
      </c>
      <c r="D31" s="226"/>
      <c r="E31" s="58">
        <v>3800</v>
      </c>
      <c r="F31" s="59">
        <v>5</v>
      </c>
      <c r="G31" s="60" t="s">
        <v>116</v>
      </c>
      <c r="H31" s="61">
        <f t="shared" si="3"/>
        <v>19000</v>
      </c>
      <c r="I31" s="62"/>
      <c r="K31" s="51">
        <f>20*5</f>
        <v>100</v>
      </c>
      <c r="L31" s="51">
        <f t="shared" si="2"/>
        <v>19000</v>
      </c>
      <c r="M31" s="51"/>
      <c r="N31" s="52">
        <f t="shared" ref="N31:N35" si="4">M31-L31</f>
        <v>-19000</v>
      </c>
    </row>
    <row r="32" spans="1:14" ht="23.1" customHeight="1" thickBot="1">
      <c r="A32" s="222"/>
      <c r="B32" s="215" t="s">
        <v>123</v>
      </c>
      <c r="C32" s="216"/>
      <c r="D32" s="216"/>
      <c r="E32" s="216"/>
      <c r="F32" s="217"/>
      <c r="G32" s="218">
        <f>SUM(H26:H31)</f>
        <v>1303860</v>
      </c>
      <c r="H32" s="219"/>
      <c r="I32" s="57"/>
      <c r="K32" s="51"/>
      <c r="L32" s="51"/>
      <c r="M32" s="51"/>
      <c r="N32" s="52"/>
    </row>
    <row r="33" spans="1:14" ht="23.1" customHeight="1">
      <c r="A33" s="220" t="s">
        <v>103</v>
      </c>
      <c r="B33" s="67" t="s">
        <v>105</v>
      </c>
      <c r="C33" s="223" t="s">
        <v>106</v>
      </c>
      <c r="D33" s="224"/>
      <c r="E33" s="63">
        <v>558600</v>
      </c>
      <c r="F33" s="64">
        <v>3</v>
      </c>
      <c r="G33" s="65" t="s">
        <v>126</v>
      </c>
      <c r="H33" s="66">
        <f>E33*F33</f>
        <v>1675800</v>
      </c>
      <c r="I33" s="50"/>
      <c r="K33" s="51">
        <f>2940*3*2</f>
        <v>17640</v>
      </c>
      <c r="L33" s="51">
        <f t="shared" si="2"/>
        <v>3351600</v>
      </c>
      <c r="M33" s="51"/>
      <c r="N33" s="52">
        <f t="shared" si="4"/>
        <v>-3351600</v>
      </c>
    </row>
    <row r="34" spans="1:14" ht="23.1" customHeight="1">
      <c r="A34" s="221"/>
      <c r="B34" s="79" t="s">
        <v>104</v>
      </c>
      <c r="C34" s="225" t="s">
        <v>107</v>
      </c>
      <c r="D34" s="226"/>
      <c r="E34" s="58">
        <v>908200</v>
      </c>
      <c r="F34" s="59">
        <v>3</v>
      </c>
      <c r="G34" s="60" t="s">
        <v>127</v>
      </c>
      <c r="H34" s="61">
        <f>E34*F34</f>
        <v>2724600</v>
      </c>
      <c r="I34" s="62"/>
      <c r="K34" s="51"/>
      <c r="L34" s="51">
        <f t="shared" si="2"/>
        <v>0</v>
      </c>
      <c r="M34" s="51"/>
      <c r="N34" s="52">
        <f t="shared" si="4"/>
        <v>0</v>
      </c>
    </row>
    <row r="35" spans="1:14" ht="23.1" customHeight="1" thickBot="1">
      <c r="A35" s="222"/>
      <c r="B35" s="215" t="s">
        <v>124</v>
      </c>
      <c r="C35" s="216"/>
      <c r="D35" s="216"/>
      <c r="E35" s="216"/>
      <c r="F35" s="217"/>
      <c r="G35" s="218">
        <f>SUM(H33:H34)</f>
        <v>4400400</v>
      </c>
      <c r="H35" s="219"/>
      <c r="I35" s="57"/>
      <c r="K35" s="70">
        <v>5880</v>
      </c>
      <c r="L35" s="70">
        <f>K35*190</f>
        <v>1117200</v>
      </c>
      <c r="M35" s="70"/>
      <c r="N35" s="71">
        <f t="shared" si="4"/>
        <v>-1117200</v>
      </c>
    </row>
    <row r="36" spans="1:14" ht="22.5" customHeight="1" thickBot="1">
      <c r="A36" s="72" t="s">
        <v>111</v>
      </c>
      <c r="B36" s="73" t="s">
        <v>130</v>
      </c>
      <c r="C36" s="227">
        <v>0.08</v>
      </c>
      <c r="D36" s="228"/>
      <c r="E36" s="74">
        <f>(G22+G25+G32+G35)*8%</f>
        <v>823755.20000000007</v>
      </c>
      <c r="F36" s="75">
        <v>1</v>
      </c>
      <c r="G36" s="76" t="s">
        <v>86</v>
      </c>
      <c r="H36" s="77">
        <f>E36*F36</f>
        <v>823755.20000000007</v>
      </c>
      <c r="I36" s="78"/>
      <c r="K36" s="70">
        <v>28680</v>
      </c>
      <c r="L36" s="70">
        <f>K36*190</f>
        <v>5449200</v>
      </c>
      <c r="M36" s="70"/>
      <c r="N36" s="71"/>
    </row>
    <row r="37" spans="1:14" ht="23.1" customHeight="1">
      <c r="A37" s="235"/>
      <c r="B37" s="236"/>
      <c r="C37" s="236"/>
      <c r="D37" s="236"/>
      <c r="E37" s="236"/>
      <c r="F37" s="236"/>
      <c r="G37" s="236"/>
      <c r="H37" s="236"/>
      <c r="I37" s="237"/>
    </row>
    <row r="38" spans="1:14" ht="23.1" customHeight="1">
      <c r="A38" s="229" t="s">
        <v>125</v>
      </c>
      <c r="B38" s="230"/>
      <c r="C38" s="230"/>
      <c r="D38" s="230"/>
      <c r="E38" s="230"/>
      <c r="F38" s="230"/>
      <c r="G38" s="205">
        <f>G22+G25+G32+G35</f>
        <v>10296940</v>
      </c>
      <c r="H38" s="206"/>
      <c r="I38" s="207"/>
    </row>
    <row r="39" spans="1:14" ht="23.1" customHeight="1">
      <c r="A39" s="229" t="s">
        <v>128</v>
      </c>
      <c r="B39" s="230"/>
      <c r="C39" s="230"/>
      <c r="D39" s="230"/>
      <c r="E39" s="230"/>
      <c r="F39" s="230"/>
      <c r="G39" s="205">
        <f>G38*0.1</f>
        <v>1029694</v>
      </c>
      <c r="H39" s="206"/>
      <c r="I39" s="207"/>
    </row>
    <row r="40" spans="1:14" ht="27.75" customHeight="1">
      <c r="A40" s="208" t="s">
        <v>129</v>
      </c>
      <c r="B40" s="209"/>
      <c r="C40" s="209"/>
      <c r="D40" s="209"/>
      <c r="E40" s="209"/>
      <c r="F40" s="209"/>
      <c r="G40" s="210">
        <v>11300000</v>
      </c>
      <c r="H40" s="211"/>
      <c r="I40" s="212"/>
    </row>
    <row r="41" spans="1:14" ht="11.25" customHeight="1"/>
    <row r="42" spans="1:14">
      <c r="A42" t="s">
        <v>131</v>
      </c>
    </row>
    <row r="43" spans="1:14">
      <c r="A43" t="s">
        <v>132</v>
      </c>
    </row>
    <row r="44" spans="1:14">
      <c r="A44" t="s">
        <v>134</v>
      </c>
    </row>
    <row r="45" spans="1:14">
      <c r="A45" t="s">
        <v>168</v>
      </c>
    </row>
    <row r="46" spans="1:14">
      <c r="A46" t="s">
        <v>133</v>
      </c>
    </row>
  </sheetData>
  <mergeCells count="54">
    <mergeCell ref="A1:I1"/>
    <mergeCell ref="A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9:I10"/>
    <mergeCell ref="A11:I11"/>
    <mergeCell ref="B13:C13"/>
    <mergeCell ref="C16:D16"/>
    <mergeCell ref="A17:A22"/>
    <mergeCell ref="B17:B21"/>
    <mergeCell ref="C17:D17"/>
    <mergeCell ref="C18:D18"/>
    <mergeCell ref="C21:D21"/>
    <mergeCell ref="B22:F22"/>
    <mergeCell ref="B35:F35"/>
    <mergeCell ref="A39:F39"/>
    <mergeCell ref="C19:D19"/>
    <mergeCell ref="C20:D20"/>
    <mergeCell ref="C23:D23"/>
    <mergeCell ref="C24:D24"/>
    <mergeCell ref="B26:B31"/>
    <mergeCell ref="C26:D26"/>
    <mergeCell ref="C31:D31"/>
    <mergeCell ref="A37:I37"/>
    <mergeCell ref="A38:F38"/>
    <mergeCell ref="G35:H35"/>
    <mergeCell ref="A33:A35"/>
    <mergeCell ref="G38:I38"/>
    <mergeCell ref="G22:H22"/>
    <mergeCell ref="B23:B24"/>
    <mergeCell ref="G39:I39"/>
    <mergeCell ref="A40:F40"/>
    <mergeCell ref="G40:I40"/>
    <mergeCell ref="C29:D29"/>
    <mergeCell ref="B25:F25"/>
    <mergeCell ref="G25:H25"/>
    <mergeCell ref="A23:A25"/>
    <mergeCell ref="B32:F32"/>
    <mergeCell ref="G32:H32"/>
    <mergeCell ref="A26:A32"/>
    <mergeCell ref="C27:D27"/>
    <mergeCell ref="C28:D28"/>
    <mergeCell ref="C30:D30"/>
    <mergeCell ref="C33:D33"/>
    <mergeCell ref="C34:D34"/>
    <mergeCell ref="C36:D36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view="pageBreakPreview" topLeftCell="A11" zoomScale="85" zoomScaleNormal="85" zoomScaleSheetLayoutView="85" workbookViewId="0">
      <selection activeCell="I19" sqref="I19"/>
    </sheetView>
  </sheetViews>
  <sheetFormatPr defaultRowHeight="16.5"/>
  <cols>
    <col min="1" max="1" width="10" customWidth="1"/>
    <col min="2" max="2" width="13.125" customWidth="1"/>
    <col min="3" max="3" width="10" customWidth="1"/>
    <col min="4" max="4" width="18" customWidth="1"/>
    <col min="5" max="5" width="10.875" customWidth="1"/>
    <col min="6" max="6" width="5.5" customWidth="1"/>
    <col min="8" max="8" width="12.25" customWidth="1"/>
    <col min="11" max="11" width="11.75" customWidth="1"/>
    <col min="12" max="12" width="11" style="23" customWidth="1"/>
    <col min="13" max="13" width="11.75" style="23" customWidth="1"/>
    <col min="14" max="14" width="11" style="23" customWidth="1"/>
  </cols>
  <sheetData>
    <row r="1" spans="1:14" ht="38.25">
      <c r="A1" s="256" t="s">
        <v>88</v>
      </c>
      <c r="B1" s="257"/>
      <c r="C1" s="257"/>
      <c r="D1" s="257"/>
      <c r="E1" s="257"/>
      <c r="F1" s="257"/>
      <c r="G1" s="257"/>
      <c r="H1" s="257"/>
      <c r="I1" s="257"/>
    </row>
    <row r="2" spans="1:14">
      <c r="A2" s="258"/>
      <c r="B2" s="258"/>
      <c r="C2" s="258"/>
      <c r="D2" s="258"/>
      <c r="E2" s="258"/>
      <c r="F2" s="258"/>
      <c r="G2" s="258"/>
      <c r="H2" s="258"/>
      <c r="I2" s="258"/>
    </row>
    <row r="3" spans="1:14">
      <c r="A3" s="24" t="s">
        <v>60</v>
      </c>
      <c r="B3" s="259" t="s">
        <v>89</v>
      </c>
      <c r="C3" s="259"/>
      <c r="D3" s="260"/>
      <c r="E3" s="25" t="s">
        <v>61</v>
      </c>
      <c r="F3" s="261" t="s">
        <v>170</v>
      </c>
      <c r="G3" s="261"/>
      <c r="H3" s="261"/>
      <c r="I3" s="262"/>
    </row>
    <row r="4" spans="1:14">
      <c r="A4" s="26" t="s">
        <v>62</v>
      </c>
      <c r="B4" s="263" t="s">
        <v>90</v>
      </c>
      <c r="C4" s="263"/>
      <c r="D4" s="264"/>
      <c r="E4" s="27" t="s">
        <v>63</v>
      </c>
      <c r="F4" s="248" t="s">
        <v>169</v>
      </c>
      <c r="G4" s="248"/>
      <c r="H4" s="248"/>
      <c r="I4" s="249"/>
    </row>
    <row r="5" spans="1:14">
      <c r="A5" s="26" t="s">
        <v>64</v>
      </c>
      <c r="B5" s="244" t="s">
        <v>172</v>
      </c>
      <c r="C5" s="244"/>
      <c r="D5" s="245"/>
      <c r="E5" s="27" t="s">
        <v>65</v>
      </c>
      <c r="F5" s="246" t="s">
        <v>66</v>
      </c>
      <c r="G5" s="246"/>
      <c r="H5" s="246"/>
      <c r="I5" s="247"/>
    </row>
    <row r="6" spans="1:14">
      <c r="A6" s="26" t="s">
        <v>67</v>
      </c>
      <c r="B6" s="244" t="s">
        <v>173</v>
      </c>
      <c r="C6" s="244"/>
      <c r="D6" s="245"/>
      <c r="E6" s="27" t="s">
        <v>68</v>
      </c>
      <c r="F6" s="248" t="s">
        <v>171</v>
      </c>
      <c r="G6" s="248"/>
      <c r="H6" s="248"/>
      <c r="I6" s="249"/>
    </row>
    <row r="7" spans="1:14">
      <c r="A7" s="28" t="s">
        <v>68</v>
      </c>
      <c r="B7" s="250" t="s">
        <v>144</v>
      </c>
      <c r="C7" s="251"/>
      <c r="D7" s="252"/>
      <c r="E7" s="29" t="s">
        <v>70</v>
      </c>
      <c r="F7" s="253">
        <v>45700</v>
      </c>
      <c r="G7" s="254"/>
      <c r="H7" s="254"/>
      <c r="I7" s="255"/>
    </row>
    <row r="8" spans="1:14">
      <c r="A8" s="30"/>
      <c r="B8" s="30"/>
      <c r="C8" s="30"/>
      <c r="D8" s="30"/>
      <c r="E8" s="31"/>
      <c r="F8" s="32"/>
      <c r="G8" s="32"/>
      <c r="H8" s="32"/>
      <c r="I8" s="32"/>
    </row>
    <row r="9" spans="1:14">
      <c r="A9" s="238" t="str">
        <f>"『"&amp;B4&amp;"』에 대한 세부견적서를 아래와 같이 전달드립니다."</f>
        <v>『박재영님 홍콩마카오 가족여행 4박 5일』에 대한 세부견적서를 아래와 같이 전달드립니다.</v>
      </c>
      <c r="B9" s="238"/>
      <c r="C9" s="238"/>
      <c r="D9" s="238"/>
      <c r="E9" s="238"/>
      <c r="F9" s="238"/>
      <c r="G9" s="238"/>
      <c r="H9" s="238"/>
      <c r="I9" s="238"/>
    </row>
    <row r="10" spans="1:14">
      <c r="A10" s="238"/>
      <c r="B10" s="238"/>
      <c r="C10" s="238"/>
      <c r="D10" s="238"/>
      <c r="E10" s="238"/>
      <c r="F10" s="238"/>
      <c r="G10" s="238"/>
      <c r="H10" s="238"/>
      <c r="I10" s="238"/>
    </row>
    <row r="11" spans="1:14" ht="24" customHeight="1">
      <c r="A11" s="239" t="s">
        <v>71</v>
      </c>
      <c r="B11" s="240"/>
      <c r="C11" s="240"/>
      <c r="D11" s="240"/>
      <c r="E11" s="240"/>
      <c r="F11" s="240"/>
      <c r="G11" s="240"/>
      <c r="H11" s="240"/>
      <c r="I11" s="240"/>
    </row>
    <row r="12" spans="1:14" ht="21" customHeight="1">
      <c r="A12" s="33" t="s">
        <v>72</v>
      </c>
      <c r="B12" s="34" t="s">
        <v>91</v>
      </c>
      <c r="C12" s="35"/>
      <c r="D12" s="35"/>
      <c r="E12" s="35"/>
      <c r="F12" s="35"/>
      <c r="G12" s="35"/>
      <c r="H12" s="36"/>
      <c r="I12" s="37"/>
    </row>
    <row r="13" spans="1:14">
      <c r="A13" s="33" t="s">
        <v>73</v>
      </c>
      <c r="B13" s="241">
        <f>G41</f>
        <v>17901722.52</v>
      </c>
      <c r="C13" s="241"/>
      <c r="D13" s="38"/>
      <c r="E13" s="39"/>
      <c r="F13" s="35"/>
      <c r="G13" s="35"/>
      <c r="H13" s="36"/>
      <c r="I13" s="37"/>
    </row>
    <row r="14" spans="1:14">
      <c r="A14" s="33" t="s">
        <v>74</v>
      </c>
      <c r="B14" s="40" t="s">
        <v>135</v>
      </c>
      <c r="C14" s="35"/>
      <c r="D14" s="35"/>
      <c r="E14" s="35"/>
      <c r="F14" s="35"/>
      <c r="G14" s="35"/>
      <c r="H14" s="36"/>
      <c r="I14" s="37"/>
    </row>
    <row r="15" spans="1:14" ht="17.25" thickBot="1">
      <c r="A15" s="33" t="s">
        <v>75</v>
      </c>
      <c r="B15" s="41" t="s">
        <v>92</v>
      </c>
      <c r="C15" s="35"/>
      <c r="D15" s="35"/>
      <c r="E15" s="35"/>
      <c r="F15" s="35"/>
      <c r="G15" s="35"/>
      <c r="H15" s="36"/>
      <c r="I15" s="37"/>
      <c r="L15" s="23" t="s">
        <v>147</v>
      </c>
    </row>
    <row r="16" spans="1:14" ht="23.1" customHeight="1" thickBot="1">
      <c r="A16" s="42" t="s">
        <v>76</v>
      </c>
      <c r="B16" s="42" t="s">
        <v>77</v>
      </c>
      <c r="C16" s="242" t="s">
        <v>78</v>
      </c>
      <c r="D16" s="243"/>
      <c r="E16" s="42" t="s">
        <v>79</v>
      </c>
      <c r="F16" s="42" t="s">
        <v>80</v>
      </c>
      <c r="G16" s="42" t="s">
        <v>81</v>
      </c>
      <c r="H16" s="42" t="s">
        <v>82</v>
      </c>
      <c r="I16" s="43" t="s">
        <v>83</v>
      </c>
      <c r="K16" s="44" t="s">
        <v>145</v>
      </c>
      <c r="L16" s="44" t="s">
        <v>146</v>
      </c>
      <c r="M16" s="44" t="s">
        <v>108</v>
      </c>
      <c r="N16" s="45" t="s">
        <v>84</v>
      </c>
    </row>
    <row r="17" spans="1:14" ht="23.1" customHeight="1">
      <c r="A17" s="220" t="s">
        <v>85</v>
      </c>
      <c r="B17" s="233" t="s">
        <v>176</v>
      </c>
      <c r="C17" s="231" t="s">
        <v>93</v>
      </c>
      <c r="D17" s="232"/>
      <c r="E17" s="46">
        <f>L17</f>
        <v>855000</v>
      </c>
      <c r="F17" s="47">
        <v>1</v>
      </c>
      <c r="G17" s="48" t="s">
        <v>86</v>
      </c>
      <c r="H17" s="49">
        <f>E17*F17</f>
        <v>855000</v>
      </c>
      <c r="I17" s="80" t="s">
        <v>177</v>
      </c>
      <c r="K17" s="51">
        <v>4500</v>
      </c>
      <c r="L17" s="51">
        <f>K17*190</f>
        <v>855000</v>
      </c>
      <c r="M17" s="51"/>
      <c r="N17" s="52">
        <f>M17-L17</f>
        <v>-855000</v>
      </c>
    </row>
    <row r="18" spans="1:14" ht="23.1" customHeight="1">
      <c r="A18" s="221"/>
      <c r="B18" s="234"/>
      <c r="C18" s="213" t="s">
        <v>143</v>
      </c>
      <c r="D18" s="214"/>
      <c r="E18" s="46">
        <f>L18</f>
        <v>256500</v>
      </c>
      <c r="F18" s="47">
        <v>1</v>
      </c>
      <c r="G18" s="53" t="s">
        <v>86</v>
      </c>
      <c r="H18" s="54">
        <f>E18*F18</f>
        <v>256500</v>
      </c>
      <c r="I18" s="81" t="s">
        <v>177</v>
      </c>
      <c r="K18" s="51">
        <v>1350</v>
      </c>
      <c r="L18" s="51">
        <f t="shared" ref="L18:L22" si="0">K18*190</f>
        <v>256500</v>
      </c>
      <c r="M18" s="51"/>
      <c r="N18" s="52">
        <f t="shared" ref="N18:N36" si="1">M18-L18</f>
        <v>-256500</v>
      </c>
    </row>
    <row r="19" spans="1:14" ht="23.1" customHeight="1">
      <c r="A19" s="221"/>
      <c r="B19" s="234"/>
      <c r="C19" s="213" t="s">
        <v>178</v>
      </c>
      <c r="D19" s="214"/>
      <c r="E19" s="46">
        <f>L19</f>
        <v>361000</v>
      </c>
      <c r="F19" s="47">
        <v>1</v>
      </c>
      <c r="G19" s="48" t="s">
        <v>86</v>
      </c>
      <c r="H19" s="54">
        <f>E19*F19</f>
        <v>361000</v>
      </c>
      <c r="I19" s="81" t="s">
        <v>180</v>
      </c>
      <c r="K19" s="51">
        <v>1900</v>
      </c>
      <c r="L19" s="51">
        <f t="shared" si="0"/>
        <v>361000</v>
      </c>
      <c r="M19" s="51"/>
      <c r="N19" s="52">
        <f t="shared" si="1"/>
        <v>-361000</v>
      </c>
    </row>
    <row r="20" spans="1:14" ht="23.1" customHeight="1">
      <c r="A20" s="221"/>
      <c r="B20" s="234"/>
      <c r="C20" s="213" t="s">
        <v>179</v>
      </c>
      <c r="D20" s="214"/>
      <c r="E20" s="46">
        <f>L20</f>
        <v>877800</v>
      </c>
      <c r="F20" s="47">
        <v>1</v>
      </c>
      <c r="G20" s="48" t="s">
        <v>86</v>
      </c>
      <c r="H20" s="54">
        <f>E20*F20</f>
        <v>877800</v>
      </c>
      <c r="I20" s="81" t="s">
        <v>181</v>
      </c>
      <c r="K20" s="51">
        <v>4620</v>
      </c>
      <c r="L20" s="51">
        <f t="shared" si="0"/>
        <v>877800</v>
      </c>
      <c r="M20" s="51"/>
      <c r="N20" s="52">
        <f t="shared" si="1"/>
        <v>-877800</v>
      </c>
    </row>
    <row r="21" spans="1:14" ht="23.1" customHeight="1">
      <c r="A21" s="221"/>
      <c r="B21" s="234"/>
      <c r="C21" s="213" t="s">
        <v>95</v>
      </c>
      <c r="D21" s="214"/>
      <c r="E21" s="46">
        <f>L21</f>
        <v>256500</v>
      </c>
      <c r="F21" s="47">
        <v>1</v>
      </c>
      <c r="G21" s="48" t="s">
        <v>86</v>
      </c>
      <c r="H21" s="49">
        <f>E21*F21</f>
        <v>256500</v>
      </c>
      <c r="I21" s="82" t="s">
        <v>177</v>
      </c>
      <c r="K21" s="51">
        <v>1350</v>
      </c>
      <c r="L21" s="51">
        <f t="shared" si="0"/>
        <v>256500</v>
      </c>
      <c r="M21" s="51"/>
      <c r="N21" s="52">
        <f t="shared" si="1"/>
        <v>-256500</v>
      </c>
    </row>
    <row r="22" spans="1:14" ht="23.1" customHeight="1" thickBot="1">
      <c r="A22" s="222"/>
      <c r="B22" s="215" t="s">
        <v>120</v>
      </c>
      <c r="C22" s="216"/>
      <c r="D22" s="216"/>
      <c r="E22" s="216"/>
      <c r="F22" s="217"/>
      <c r="G22" s="218">
        <f>SUM(H17:H21)</f>
        <v>2606800</v>
      </c>
      <c r="H22" s="219"/>
      <c r="I22" s="57"/>
      <c r="K22" s="68"/>
      <c r="L22" s="68">
        <f t="shared" si="0"/>
        <v>0</v>
      </c>
      <c r="M22"/>
      <c r="N22" s="69">
        <f t="shared" si="1"/>
        <v>0</v>
      </c>
    </row>
    <row r="23" spans="1:14" ht="23.1" customHeight="1">
      <c r="A23" s="220" t="s">
        <v>96</v>
      </c>
      <c r="B23" s="233" t="s">
        <v>97</v>
      </c>
      <c r="C23" s="231" t="s">
        <v>112</v>
      </c>
      <c r="D23" s="232"/>
      <c r="E23" s="46">
        <f>L23</f>
        <v>1388900</v>
      </c>
      <c r="F23" s="47">
        <v>1</v>
      </c>
      <c r="G23" s="48" t="s">
        <v>86</v>
      </c>
      <c r="H23" s="49">
        <f>E23*F23</f>
        <v>1388900</v>
      </c>
      <c r="I23" s="50"/>
      <c r="K23" s="51">
        <f>5390+540+(230*6)</f>
        <v>7310</v>
      </c>
      <c r="L23" s="51">
        <f>K23*190</f>
        <v>1388900</v>
      </c>
      <c r="M23" s="51"/>
      <c r="N23" s="52">
        <f t="shared" si="1"/>
        <v>-1388900</v>
      </c>
    </row>
    <row r="24" spans="1:14" ht="23.1" customHeight="1">
      <c r="A24" s="221"/>
      <c r="B24" s="234"/>
      <c r="C24" s="225" t="s">
        <v>113</v>
      </c>
      <c r="D24" s="226"/>
      <c r="E24" s="58">
        <f>L24</f>
        <v>410780</v>
      </c>
      <c r="F24" s="59">
        <v>1</v>
      </c>
      <c r="G24" s="60" t="s">
        <v>86</v>
      </c>
      <c r="H24" s="61">
        <f>E24*F24</f>
        <v>410780</v>
      </c>
      <c r="I24" s="62"/>
      <c r="K24" s="51">
        <f>1540+160+(77*6)</f>
        <v>2162</v>
      </c>
      <c r="L24" s="51">
        <f t="shared" ref="L24:L35" si="2">K24*190</f>
        <v>410780</v>
      </c>
      <c r="M24" s="51"/>
      <c r="N24" s="52">
        <f t="shared" si="1"/>
        <v>-410780</v>
      </c>
    </row>
    <row r="25" spans="1:14" ht="23.1" customHeight="1" thickBot="1">
      <c r="A25" s="222"/>
      <c r="B25" s="215" t="s">
        <v>121</v>
      </c>
      <c r="C25" s="216"/>
      <c r="D25" s="216"/>
      <c r="E25" s="216"/>
      <c r="F25" s="217"/>
      <c r="G25" s="218">
        <f>SUM(H23:H24)</f>
        <v>1799680</v>
      </c>
      <c r="H25" s="219"/>
      <c r="I25" s="57"/>
      <c r="K25" s="51"/>
      <c r="L25" s="51"/>
      <c r="M25" s="51"/>
      <c r="N25" s="52"/>
    </row>
    <row r="26" spans="1:14" ht="23.1" customHeight="1">
      <c r="A26" s="220" t="s">
        <v>98</v>
      </c>
      <c r="B26" s="233" t="s">
        <v>99</v>
      </c>
      <c r="C26" s="231" t="s">
        <v>100</v>
      </c>
      <c r="D26" s="232"/>
      <c r="E26" s="63">
        <v>59850</v>
      </c>
      <c r="F26" s="64">
        <v>6</v>
      </c>
      <c r="G26" s="65" t="s">
        <v>114</v>
      </c>
      <c r="H26" s="66">
        <f t="shared" ref="H26:H31" si="3">E26*F26</f>
        <v>359100</v>
      </c>
      <c r="I26" s="50"/>
      <c r="K26" s="51">
        <f>315*6</f>
        <v>1890</v>
      </c>
      <c r="L26" s="51">
        <f>K26*190</f>
        <v>359100</v>
      </c>
      <c r="M26" s="51"/>
      <c r="N26" s="52">
        <f t="shared" si="1"/>
        <v>-359100</v>
      </c>
    </row>
    <row r="27" spans="1:14" ht="23.1" customHeight="1">
      <c r="A27" s="221"/>
      <c r="B27" s="234"/>
      <c r="C27" s="213" t="s">
        <v>101</v>
      </c>
      <c r="D27" s="214"/>
      <c r="E27" s="46">
        <v>12350</v>
      </c>
      <c r="F27" s="47">
        <v>5</v>
      </c>
      <c r="G27" s="48" t="s">
        <v>114</v>
      </c>
      <c r="H27" s="49">
        <f t="shared" si="3"/>
        <v>61750</v>
      </c>
      <c r="I27" s="55"/>
      <c r="K27" s="51">
        <f>65*5</f>
        <v>325</v>
      </c>
      <c r="L27" s="51">
        <f>K27*190</f>
        <v>61750</v>
      </c>
      <c r="M27" s="51"/>
      <c r="N27" s="52">
        <f t="shared" si="1"/>
        <v>-61750</v>
      </c>
    </row>
    <row r="28" spans="1:14" ht="23.1" customHeight="1">
      <c r="A28" s="221"/>
      <c r="B28" s="234"/>
      <c r="C28" s="213" t="s">
        <v>186</v>
      </c>
      <c r="D28" s="214"/>
      <c r="E28" s="46">
        <v>121730</v>
      </c>
      <c r="F28" s="47">
        <v>5</v>
      </c>
      <c r="G28" s="48" t="s">
        <v>114</v>
      </c>
      <c r="H28" s="49">
        <f>E28*F28</f>
        <v>608650</v>
      </c>
      <c r="I28" s="55"/>
      <c r="K28" s="51">
        <f>669*5</f>
        <v>3345</v>
      </c>
      <c r="L28" s="51">
        <f t="shared" si="2"/>
        <v>635550</v>
      </c>
      <c r="M28" s="51"/>
      <c r="N28" s="52">
        <f t="shared" si="1"/>
        <v>-635550</v>
      </c>
    </row>
    <row r="29" spans="1:14" ht="23.1" customHeight="1">
      <c r="A29" s="221"/>
      <c r="B29" s="234"/>
      <c r="C29" s="213" t="s">
        <v>118</v>
      </c>
      <c r="D29" s="214"/>
      <c r="E29" s="46">
        <v>94810</v>
      </c>
      <c r="F29" s="47">
        <v>1</v>
      </c>
      <c r="G29" s="48" t="s">
        <v>114</v>
      </c>
      <c r="H29" s="49">
        <f t="shared" si="3"/>
        <v>94810</v>
      </c>
      <c r="I29" s="55"/>
      <c r="K29" s="51">
        <v>499</v>
      </c>
      <c r="L29" s="51">
        <f t="shared" si="2"/>
        <v>94810</v>
      </c>
      <c r="M29" s="51"/>
      <c r="N29" s="52">
        <f t="shared" si="1"/>
        <v>-94810</v>
      </c>
    </row>
    <row r="30" spans="1:14" ht="23.1" customHeight="1">
      <c r="A30" s="221"/>
      <c r="B30" s="234"/>
      <c r="C30" s="213" t="s">
        <v>102</v>
      </c>
      <c r="D30" s="214"/>
      <c r="E30" s="46">
        <v>24700</v>
      </c>
      <c r="F30" s="47">
        <v>6</v>
      </c>
      <c r="G30" s="48" t="s">
        <v>114</v>
      </c>
      <c r="H30" s="49">
        <f t="shared" si="3"/>
        <v>148200</v>
      </c>
      <c r="I30" s="55"/>
      <c r="K30" s="51">
        <f>65*6*2</f>
        <v>780</v>
      </c>
      <c r="L30" s="51">
        <f t="shared" si="2"/>
        <v>148200</v>
      </c>
      <c r="M30" s="51"/>
      <c r="N30" s="52">
        <f t="shared" si="1"/>
        <v>-148200</v>
      </c>
    </row>
    <row r="31" spans="1:14" ht="23.1" customHeight="1">
      <c r="A31" s="221"/>
      <c r="B31" s="234"/>
      <c r="C31" s="225" t="s">
        <v>122</v>
      </c>
      <c r="D31" s="226"/>
      <c r="E31" s="58">
        <v>3800</v>
      </c>
      <c r="F31" s="59">
        <v>5</v>
      </c>
      <c r="G31" s="60" t="s">
        <v>114</v>
      </c>
      <c r="H31" s="61">
        <f t="shared" si="3"/>
        <v>19000</v>
      </c>
      <c r="I31" s="62"/>
      <c r="K31" s="51">
        <f>20*5</f>
        <v>100</v>
      </c>
      <c r="L31" s="51">
        <f t="shared" si="2"/>
        <v>19000</v>
      </c>
      <c r="M31" s="51"/>
      <c r="N31" s="52">
        <f t="shared" si="1"/>
        <v>-19000</v>
      </c>
    </row>
    <row r="32" spans="1:14" ht="23.1" customHeight="1" thickBot="1">
      <c r="A32" s="222"/>
      <c r="B32" s="215" t="s">
        <v>123</v>
      </c>
      <c r="C32" s="216"/>
      <c r="D32" s="216"/>
      <c r="E32" s="216"/>
      <c r="F32" s="217"/>
      <c r="G32" s="218">
        <f>SUM(H26:H31)</f>
        <v>1291510</v>
      </c>
      <c r="H32" s="219"/>
      <c r="I32" s="57"/>
      <c r="K32" s="51"/>
      <c r="L32" s="51"/>
      <c r="M32" s="51"/>
      <c r="N32" s="52"/>
    </row>
    <row r="33" spans="1:14" ht="23.1" customHeight="1">
      <c r="A33" s="220" t="s">
        <v>103</v>
      </c>
      <c r="B33" s="67" t="s">
        <v>105</v>
      </c>
      <c r="C33" s="223" t="s">
        <v>106</v>
      </c>
      <c r="D33" s="224"/>
      <c r="E33" s="63">
        <v>558600</v>
      </c>
      <c r="F33" s="64">
        <v>6</v>
      </c>
      <c r="G33" s="65" t="s">
        <v>126</v>
      </c>
      <c r="H33" s="66">
        <f>E33*F33</f>
        <v>3351600</v>
      </c>
      <c r="I33" s="50"/>
      <c r="K33" s="51">
        <f>2940*3*2</f>
        <v>17640</v>
      </c>
      <c r="L33" s="51">
        <f t="shared" si="2"/>
        <v>3351600</v>
      </c>
      <c r="M33" s="51"/>
      <c r="N33" s="52">
        <f t="shared" si="1"/>
        <v>-3351600</v>
      </c>
    </row>
    <row r="34" spans="1:14" ht="23.1" customHeight="1">
      <c r="A34" s="221"/>
      <c r="B34" s="265" t="s">
        <v>185</v>
      </c>
      <c r="C34" s="225" t="s">
        <v>182</v>
      </c>
      <c r="D34" s="226"/>
      <c r="E34" s="83">
        <v>965200</v>
      </c>
      <c r="F34" s="84">
        <v>3</v>
      </c>
      <c r="G34" s="85" t="s">
        <v>126</v>
      </c>
      <c r="H34" s="86">
        <f>E34*F34</f>
        <v>2895600</v>
      </c>
      <c r="I34" s="87"/>
      <c r="K34" s="51">
        <f>5080*3*1</f>
        <v>15240</v>
      </c>
      <c r="L34" s="51">
        <f t="shared" si="2"/>
        <v>2895600</v>
      </c>
      <c r="M34" s="51"/>
      <c r="N34" s="52"/>
    </row>
    <row r="35" spans="1:14" ht="23.1" customHeight="1">
      <c r="A35" s="221"/>
      <c r="B35" s="266"/>
      <c r="C35" s="225" t="s">
        <v>183</v>
      </c>
      <c r="D35" s="226"/>
      <c r="E35" s="58">
        <v>1041200</v>
      </c>
      <c r="F35" s="59">
        <v>3</v>
      </c>
      <c r="G35" s="60" t="s">
        <v>126</v>
      </c>
      <c r="H35" s="61">
        <f>E35*F35</f>
        <v>3123600</v>
      </c>
      <c r="I35" s="62"/>
      <c r="K35" s="51">
        <f>5480*3*1</f>
        <v>16440</v>
      </c>
      <c r="L35" s="51">
        <f t="shared" si="2"/>
        <v>3123600</v>
      </c>
      <c r="M35" s="51"/>
      <c r="N35" s="52">
        <f t="shared" si="1"/>
        <v>-3123600</v>
      </c>
    </row>
    <row r="36" spans="1:14" ht="23.1" customHeight="1" thickBot="1">
      <c r="A36" s="222"/>
      <c r="B36" s="215" t="s">
        <v>124</v>
      </c>
      <c r="C36" s="216"/>
      <c r="D36" s="216"/>
      <c r="E36" s="216"/>
      <c r="F36" s="217"/>
      <c r="G36" s="218">
        <f>SUM(H33:H35)</f>
        <v>9370800</v>
      </c>
      <c r="H36" s="219"/>
      <c r="I36" s="57"/>
      <c r="K36" s="70">
        <v>5880</v>
      </c>
      <c r="L36" s="70">
        <f>K36*190</f>
        <v>1117200</v>
      </c>
      <c r="M36" s="70"/>
      <c r="N36" s="71">
        <f t="shared" si="1"/>
        <v>-1117200</v>
      </c>
    </row>
    <row r="37" spans="1:14" ht="22.5" customHeight="1" thickBot="1">
      <c r="A37" s="72" t="s">
        <v>111</v>
      </c>
      <c r="B37" s="73" t="s">
        <v>130</v>
      </c>
      <c r="C37" s="227">
        <v>0.08</v>
      </c>
      <c r="D37" s="228"/>
      <c r="E37" s="74">
        <f>(G22+G25+G32+G36)*8%</f>
        <v>1205503.2</v>
      </c>
      <c r="F37" s="75">
        <v>1</v>
      </c>
      <c r="G37" s="76" t="s">
        <v>86</v>
      </c>
      <c r="H37" s="77">
        <f>E37*F37</f>
        <v>1205503.2</v>
      </c>
      <c r="I37" s="78"/>
      <c r="K37" s="70">
        <v>28680</v>
      </c>
      <c r="L37" s="70">
        <f>K37*190</f>
        <v>5449200</v>
      </c>
      <c r="M37" s="70"/>
      <c r="N37" s="71"/>
    </row>
    <row r="38" spans="1:14" ht="23.1" customHeight="1">
      <c r="A38" s="235"/>
      <c r="B38" s="236"/>
      <c r="C38" s="236"/>
      <c r="D38" s="236"/>
      <c r="E38" s="236"/>
      <c r="F38" s="236"/>
      <c r="G38" s="236"/>
      <c r="H38" s="236"/>
      <c r="I38" s="237"/>
    </row>
    <row r="39" spans="1:14" ht="23.1" customHeight="1">
      <c r="A39" s="229" t="s">
        <v>125</v>
      </c>
      <c r="B39" s="230"/>
      <c r="C39" s="230"/>
      <c r="D39" s="230"/>
      <c r="E39" s="230"/>
      <c r="F39" s="230"/>
      <c r="G39" s="205">
        <f>G22+G25+G32+G36+H37</f>
        <v>16274293.199999999</v>
      </c>
      <c r="H39" s="206"/>
      <c r="I39" s="207"/>
    </row>
    <row r="40" spans="1:14" ht="23.1" customHeight="1">
      <c r="A40" s="229" t="s">
        <v>128</v>
      </c>
      <c r="B40" s="230"/>
      <c r="C40" s="230"/>
      <c r="D40" s="230"/>
      <c r="E40" s="230"/>
      <c r="F40" s="230"/>
      <c r="G40" s="205">
        <f>G39*0.1</f>
        <v>1627429.32</v>
      </c>
      <c r="H40" s="206"/>
      <c r="I40" s="207"/>
    </row>
    <row r="41" spans="1:14" ht="27.75" customHeight="1">
      <c r="A41" s="208" t="s">
        <v>129</v>
      </c>
      <c r="B41" s="209"/>
      <c r="C41" s="209"/>
      <c r="D41" s="209"/>
      <c r="E41" s="209"/>
      <c r="F41" s="209"/>
      <c r="G41" s="210">
        <f>G39+G40</f>
        <v>17901722.52</v>
      </c>
      <c r="H41" s="211"/>
      <c r="I41" s="212"/>
    </row>
    <row r="42" spans="1:14" ht="11.25" customHeight="1"/>
    <row r="43" spans="1:14">
      <c r="A43" t="s">
        <v>131</v>
      </c>
    </row>
    <row r="44" spans="1:14">
      <c r="A44" t="s">
        <v>132</v>
      </c>
    </row>
    <row r="45" spans="1:14">
      <c r="A45" t="s">
        <v>134</v>
      </c>
    </row>
    <row r="46" spans="1:14">
      <c r="A46" t="s">
        <v>184</v>
      </c>
    </row>
    <row r="47" spans="1:14">
      <c r="A47" t="s">
        <v>133</v>
      </c>
    </row>
  </sheetData>
  <mergeCells count="56">
    <mergeCell ref="C34:D34"/>
    <mergeCell ref="A1:I1"/>
    <mergeCell ref="A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9:I10"/>
    <mergeCell ref="A11:I11"/>
    <mergeCell ref="B13:C13"/>
    <mergeCell ref="C16:D16"/>
    <mergeCell ref="A17:A22"/>
    <mergeCell ref="B17:B21"/>
    <mergeCell ref="C17:D17"/>
    <mergeCell ref="C18:D18"/>
    <mergeCell ref="C19:D19"/>
    <mergeCell ref="C20:D20"/>
    <mergeCell ref="C21:D21"/>
    <mergeCell ref="B22:F22"/>
    <mergeCell ref="G22:H22"/>
    <mergeCell ref="A23:A25"/>
    <mergeCell ref="B23:B24"/>
    <mergeCell ref="C23:D23"/>
    <mergeCell ref="C24:D24"/>
    <mergeCell ref="B25:F25"/>
    <mergeCell ref="G25:H25"/>
    <mergeCell ref="G32:H32"/>
    <mergeCell ref="A33:A36"/>
    <mergeCell ref="C33:D33"/>
    <mergeCell ref="C35:D35"/>
    <mergeCell ref="B36:F36"/>
    <mergeCell ref="G36:H36"/>
    <mergeCell ref="A26:A32"/>
    <mergeCell ref="B26:B31"/>
    <mergeCell ref="C26:D26"/>
    <mergeCell ref="C27:D27"/>
    <mergeCell ref="C28:D28"/>
    <mergeCell ref="C29:D29"/>
    <mergeCell ref="C30:D30"/>
    <mergeCell ref="C31:D31"/>
    <mergeCell ref="B32:F32"/>
    <mergeCell ref="B34:B35"/>
    <mergeCell ref="A41:F41"/>
    <mergeCell ref="G41:I41"/>
    <mergeCell ref="C37:D37"/>
    <mergeCell ref="A38:I38"/>
    <mergeCell ref="A39:F39"/>
    <mergeCell ref="G39:I39"/>
    <mergeCell ref="A40:F40"/>
    <mergeCell ref="G40:I40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view="pageBreakPreview" topLeftCell="A19" zoomScaleNormal="85" zoomScaleSheetLayoutView="100" workbookViewId="0">
      <selection activeCell="I21" sqref="I21"/>
    </sheetView>
  </sheetViews>
  <sheetFormatPr defaultRowHeight="16.5"/>
  <cols>
    <col min="1" max="1" width="10" customWidth="1"/>
    <col min="2" max="2" width="13.125" customWidth="1"/>
    <col min="3" max="3" width="10" customWidth="1"/>
    <col min="4" max="4" width="19.625" customWidth="1"/>
    <col min="5" max="5" width="10.875" customWidth="1"/>
    <col min="6" max="6" width="5.5" customWidth="1"/>
    <col min="8" max="8" width="12.25" customWidth="1"/>
    <col min="11" max="11" width="11.75" customWidth="1"/>
    <col min="12" max="12" width="11" style="23" customWidth="1"/>
    <col min="13" max="13" width="11.75" style="23" customWidth="1"/>
    <col min="14" max="14" width="11" style="23" customWidth="1"/>
  </cols>
  <sheetData>
    <row r="1" spans="1:14" ht="38.25">
      <c r="A1" s="256" t="s">
        <v>88</v>
      </c>
      <c r="B1" s="257"/>
      <c r="C1" s="257"/>
      <c r="D1" s="257"/>
      <c r="E1" s="257"/>
      <c r="F1" s="257"/>
      <c r="G1" s="257"/>
      <c r="H1" s="257"/>
      <c r="I1" s="257"/>
    </row>
    <row r="2" spans="1:14">
      <c r="A2" s="258"/>
      <c r="B2" s="258"/>
      <c r="C2" s="258"/>
      <c r="D2" s="258"/>
      <c r="E2" s="258"/>
      <c r="F2" s="258"/>
      <c r="G2" s="258"/>
      <c r="H2" s="258"/>
      <c r="I2" s="258"/>
    </row>
    <row r="3" spans="1:14">
      <c r="A3" s="24" t="s">
        <v>60</v>
      </c>
      <c r="B3" s="259" t="s">
        <v>89</v>
      </c>
      <c r="C3" s="259"/>
      <c r="D3" s="260"/>
      <c r="E3" s="25" t="s">
        <v>61</v>
      </c>
      <c r="F3" s="261" t="s">
        <v>170</v>
      </c>
      <c r="G3" s="261"/>
      <c r="H3" s="261"/>
      <c r="I3" s="262"/>
    </row>
    <row r="4" spans="1:14">
      <c r="A4" s="26" t="s">
        <v>62</v>
      </c>
      <c r="B4" s="263" t="s">
        <v>90</v>
      </c>
      <c r="C4" s="263"/>
      <c r="D4" s="264"/>
      <c r="E4" s="27" t="s">
        <v>63</v>
      </c>
      <c r="F4" s="248" t="s">
        <v>169</v>
      </c>
      <c r="G4" s="248"/>
      <c r="H4" s="248"/>
      <c r="I4" s="249"/>
    </row>
    <row r="5" spans="1:14">
      <c r="A5" s="26" t="s">
        <v>64</v>
      </c>
      <c r="B5" s="244" t="s">
        <v>172</v>
      </c>
      <c r="C5" s="244"/>
      <c r="D5" s="245"/>
      <c r="E5" s="27" t="s">
        <v>65</v>
      </c>
      <c r="F5" s="246" t="s">
        <v>66</v>
      </c>
      <c r="G5" s="246"/>
      <c r="H5" s="246"/>
      <c r="I5" s="247"/>
    </row>
    <row r="6" spans="1:14">
      <c r="A6" s="26" t="s">
        <v>67</v>
      </c>
      <c r="B6" s="244" t="s">
        <v>173</v>
      </c>
      <c r="C6" s="244"/>
      <c r="D6" s="245"/>
      <c r="E6" s="27" t="s">
        <v>68</v>
      </c>
      <c r="F6" s="248" t="s">
        <v>171</v>
      </c>
      <c r="G6" s="248"/>
      <c r="H6" s="248"/>
      <c r="I6" s="249"/>
    </row>
    <row r="7" spans="1:14">
      <c r="A7" s="28" t="s">
        <v>68</v>
      </c>
      <c r="B7" s="250" t="s">
        <v>144</v>
      </c>
      <c r="C7" s="251"/>
      <c r="D7" s="252"/>
      <c r="E7" s="29" t="s">
        <v>70</v>
      </c>
      <c r="F7" s="253">
        <v>45700</v>
      </c>
      <c r="G7" s="254"/>
      <c r="H7" s="254"/>
      <c r="I7" s="255"/>
    </row>
    <row r="8" spans="1:14">
      <c r="A8" s="30"/>
      <c r="B8" s="30"/>
      <c r="C8" s="30"/>
      <c r="D8" s="30"/>
      <c r="E8" s="31"/>
      <c r="F8" s="32"/>
      <c r="G8" s="32"/>
      <c r="H8" s="32"/>
      <c r="I8" s="32"/>
    </row>
    <row r="9" spans="1:14">
      <c r="A9" s="238" t="str">
        <f>"『"&amp;B4&amp;"』에 대한 세부견적서를 아래와 같이 전달드립니다."</f>
        <v>『박재영님 홍콩마카오 가족여행 4박 5일』에 대한 세부견적서를 아래와 같이 전달드립니다.</v>
      </c>
      <c r="B9" s="238"/>
      <c r="C9" s="238"/>
      <c r="D9" s="238"/>
      <c r="E9" s="238"/>
      <c r="F9" s="238"/>
      <c r="G9" s="238"/>
      <c r="H9" s="238"/>
      <c r="I9" s="238"/>
    </row>
    <row r="10" spans="1:14">
      <c r="A10" s="238"/>
      <c r="B10" s="238"/>
      <c r="C10" s="238"/>
      <c r="D10" s="238"/>
      <c r="E10" s="238"/>
      <c r="F10" s="238"/>
      <c r="G10" s="238"/>
      <c r="H10" s="238"/>
      <c r="I10" s="238"/>
    </row>
    <row r="11" spans="1:14" ht="24" customHeight="1">
      <c r="A11" s="239" t="s">
        <v>71</v>
      </c>
      <c r="B11" s="240"/>
      <c r="C11" s="240"/>
      <c r="D11" s="240"/>
      <c r="E11" s="240"/>
      <c r="F11" s="240"/>
      <c r="G11" s="240"/>
      <c r="H11" s="240"/>
      <c r="I11" s="240"/>
    </row>
    <row r="12" spans="1:14" ht="21" customHeight="1">
      <c r="A12" s="33" t="s">
        <v>72</v>
      </c>
      <c r="B12" s="34" t="s">
        <v>91</v>
      </c>
      <c r="C12" s="35"/>
      <c r="D12" s="35"/>
      <c r="E12" s="35"/>
      <c r="F12" s="35"/>
      <c r="G12" s="35"/>
      <c r="H12" s="36"/>
      <c r="I12" s="37"/>
    </row>
    <row r="13" spans="1:14">
      <c r="A13" s="33" t="s">
        <v>73</v>
      </c>
      <c r="B13" s="241">
        <f>G41</f>
        <v>6621947.6400000006</v>
      </c>
      <c r="C13" s="241"/>
      <c r="D13" s="38"/>
      <c r="E13" s="39"/>
      <c r="F13" s="35"/>
      <c r="G13" s="35"/>
      <c r="H13" s="36"/>
      <c r="I13" s="37"/>
    </row>
    <row r="14" spans="1:14">
      <c r="A14" s="33" t="s">
        <v>74</v>
      </c>
      <c r="B14" s="40" t="s">
        <v>135</v>
      </c>
      <c r="C14" s="35"/>
      <c r="D14" s="35"/>
      <c r="E14" s="35"/>
      <c r="F14" s="35"/>
      <c r="G14" s="35"/>
      <c r="H14" s="36"/>
      <c r="I14" s="37"/>
    </row>
    <row r="15" spans="1:14" ht="17.25" thickBot="1">
      <c r="A15" s="33" t="s">
        <v>75</v>
      </c>
      <c r="B15" s="41" t="s">
        <v>92</v>
      </c>
      <c r="C15" s="35"/>
      <c r="D15" s="35"/>
      <c r="E15" s="35"/>
      <c r="F15" s="35"/>
      <c r="G15" s="35"/>
      <c r="H15" s="36"/>
      <c r="I15" s="37"/>
      <c r="L15" s="23" t="s">
        <v>147</v>
      </c>
    </row>
    <row r="16" spans="1:14" ht="23.1" customHeight="1" thickBot="1">
      <c r="A16" s="42" t="s">
        <v>76</v>
      </c>
      <c r="B16" s="42" t="s">
        <v>77</v>
      </c>
      <c r="C16" s="242" t="s">
        <v>78</v>
      </c>
      <c r="D16" s="243"/>
      <c r="E16" s="42" t="s">
        <v>79</v>
      </c>
      <c r="F16" s="42" t="s">
        <v>80</v>
      </c>
      <c r="G16" s="42" t="s">
        <v>81</v>
      </c>
      <c r="H16" s="42" t="s">
        <v>82</v>
      </c>
      <c r="I16" s="43" t="s">
        <v>83</v>
      </c>
      <c r="K16" s="44" t="s">
        <v>145</v>
      </c>
      <c r="L16" s="44" t="s">
        <v>146</v>
      </c>
      <c r="M16" s="44" t="s">
        <v>108</v>
      </c>
      <c r="N16" s="45" t="s">
        <v>84</v>
      </c>
    </row>
    <row r="17" spans="1:14" ht="23.1" customHeight="1">
      <c r="A17" s="220" t="s">
        <v>85</v>
      </c>
      <c r="B17" s="233" t="s">
        <v>176</v>
      </c>
      <c r="C17" s="231" t="s">
        <v>93</v>
      </c>
      <c r="D17" s="232"/>
      <c r="E17" s="46">
        <f>L17</f>
        <v>855000</v>
      </c>
      <c r="F17" s="47">
        <v>1</v>
      </c>
      <c r="G17" s="48" t="s">
        <v>189</v>
      </c>
      <c r="H17" s="49">
        <f>E17*F17</f>
        <v>855000</v>
      </c>
      <c r="I17" s="80" t="s">
        <v>177</v>
      </c>
      <c r="K17" s="51">
        <v>4500</v>
      </c>
      <c r="L17" s="51">
        <f>K17*190</f>
        <v>855000</v>
      </c>
      <c r="M17" s="51"/>
      <c r="N17" s="52">
        <f>M17-L17</f>
        <v>-855000</v>
      </c>
    </row>
    <row r="18" spans="1:14" s="88" customFormat="1" ht="23.1" customHeight="1">
      <c r="A18" s="221"/>
      <c r="B18" s="234"/>
      <c r="C18" s="267" t="s">
        <v>188</v>
      </c>
      <c r="D18" s="268"/>
      <c r="E18" s="89">
        <f>L18</f>
        <v>1026000</v>
      </c>
      <c r="F18" s="90">
        <v>1</v>
      </c>
      <c r="G18" s="91" t="s">
        <v>86</v>
      </c>
      <c r="H18" s="92">
        <f>E18*F18</f>
        <v>1026000</v>
      </c>
      <c r="I18" s="93" t="s">
        <v>177</v>
      </c>
      <c r="K18" s="52">
        <v>5400</v>
      </c>
      <c r="L18" s="52">
        <f t="shared" ref="L18:L23" si="0">K18*190</f>
        <v>1026000</v>
      </c>
      <c r="M18" s="52"/>
      <c r="N18" s="52">
        <f t="shared" ref="N18:N36" si="1">M18-L18</f>
        <v>-1026000</v>
      </c>
    </row>
    <row r="19" spans="1:14" s="88" customFormat="1" ht="23.1" customHeight="1">
      <c r="A19" s="221"/>
      <c r="B19" s="234"/>
      <c r="C19" s="267" t="s">
        <v>194</v>
      </c>
      <c r="D19" s="268"/>
      <c r="E19" s="89">
        <v>380000</v>
      </c>
      <c r="F19" s="90">
        <v>1</v>
      </c>
      <c r="G19" s="91" t="s">
        <v>190</v>
      </c>
      <c r="H19" s="92">
        <f t="shared" ref="H19:H20" si="2">E19*F19</f>
        <v>380000</v>
      </c>
      <c r="I19" s="93" t="s">
        <v>192</v>
      </c>
      <c r="K19" s="52">
        <v>2000</v>
      </c>
      <c r="L19" s="52">
        <f t="shared" ref="L19:L20" si="3">K19*190</f>
        <v>380000</v>
      </c>
      <c r="M19" s="52"/>
      <c r="N19" s="52">
        <f t="shared" ref="N19:N20" si="4">M19-L19</f>
        <v>-380000</v>
      </c>
    </row>
    <row r="20" spans="1:14" s="88" customFormat="1" ht="23.1" customHeight="1">
      <c r="A20" s="221"/>
      <c r="B20" s="234"/>
      <c r="C20" s="267" t="s">
        <v>195</v>
      </c>
      <c r="D20" s="268"/>
      <c r="E20" s="94">
        <v>456000</v>
      </c>
      <c r="F20" s="95">
        <v>1</v>
      </c>
      <c r="G20" s="96" t="s">
        <v>191</v>
      </c>
      <c r="H20" s="97">
        <f t="shared" si="2"/>
        <v>456000</v>
      </c>
      <c r="I20" s="98" t="s">
        <v>193</v>
      </c>
      <c r="K20" s="52">
        <v>2400</v>
      </c>
      <c r="L20" s="52">
        <f t="shared" si="3"/>
        <v>456000</v>
      </c>
      <c r="M20" s="52"/>
      <c r="N20" s="52">
        <f t="shared" si="4"/>
        <v>-456000</v>
      </c>
    </row>
    <row r="21" spans="1:14" ht="22.5" customHeight="1">
      <c r="A21" s="221"/>
      <c r="B21" s="234"/>
      <c r="C21" s="213" t="s">
        <v>187</v>
      </c>
      <c r="D21" s="214"/>
      <c r="E21" s="46">
        <f>L21</f>
        <v>361000</v>
      </c>
      <c r="F21" s="47">
        <v>1</v>
      </c>
      <c r="G21" s="48" t="s">
        <v>86</v>
      </c>
      <c r="H21" s="54">
        <f>E21*F21</f>
        <v>361000</v>
      </c>
      <c r="I21" s="81" t="s">
        <v>180</v>
      </c>
      <c r="K21" s="51">
        <v>1900</v>
      </c>
      <c r="L21" s="51">
        <f t="shared" si="0"/>
        <v>361000</v>
      </c>
      <c r="M21" s="51"/>
      <c r="N21" s="52">
        <f t="shared" si="1"/>
        <v>-361000</v>
      </c>
    </row>
    <row r="22" spans="1:14" ht="23.1" customHeight="1">
      <c r="A22" s="221"/>
      <c r="B22" s="234"/>
      <c r="C22" s="213" t="s">
        <v>95</v>
      </c>
      <c r="D22" s="214"/>
      <c r="E22" s="46">
        <f>L22</f>
        <v>256500</v>
      </c>
      <c r="F22" s="47">
        <v>1</v>
      </c>
      <c r="G22" s="48" t="s">
        <v>86</v>
      </c>
      <c r="H22" s="49">
        <f>E22*F22</f>
        <v>256500</v>
      </c>
      <c r="I22" s="82" t="s">
        <v>177</v>
      </c>
      <c r="K22" s="51">
        <v>1350</v>
      </c>
      <c r="L22" s="51">
        <f t="shared" si="0"/>
        <v>256500</v>
      </c>
      <c r="M22" s="51"/>
      <c r="N22" s="52">
        <f t="shared" si="1"/>
        <v>-256500</v>
      </c>
    </row>
    <row r="23" spans="1:14" ht="23.1" customHeight="1" thickBot="1">
      <c r="A23" s="222"/>
      <c r="B23" s="215" t="s">
        <v>120</v>
      </c>
      <c r="C23" s="216"/>
      <c r="D23" s="216"/>
      <c r="E23" s="216"/>
      <c r="F23" s="217"/>
      <c r="G23" s="218">
        <f>SUM(H17:H22)</f>
        <v>3334500</v>
      </c>
      <c r="H23" s="219"/>
      <c r="I23" s="57"/>
      <c r="K23" s="68"/>
      <c r="L23" s="68">
        <f t="shared" si="0"/>
        <v>0</v>
      </c>
      <c r="M23"/>
      <c r="N23" s="69">
        <f t="shared" si="1"/>
        <v>0</v>
      </c>
    </row>
    <row r="24" spans="1:14" ht="23.1" customHeight="1">
      <c r="A24" s="220" t="s">
        <v>96</v>
      </c>
      <c r="B24" s="233" t="s">
        <v>97</v>
      </c>
      <c r="C24" s="231" t="s">
        <v>112</v>
      </c>
      <c r="D24" s="232"/>
      <c r="E24" s="46">
        <f>L24</f>
        <v>1388900</v>
      </c>
      <c r="F24" s="47">
        <v>1</v>
      </c>
      <c r="G24" s="48" t="s">
        <v>86</v>
      </c>
      <c r="H24" s="49">
        <f>E24*F24</f>
        <v>1388900</v>
      </c>
      <c r="I24" s="50"/>
      <c r="K24" s="51">
        <f>5390+540+(230*6)</f>
        <v>7310</v>
      </c>
      <c r="L24" s="51">
        <f>K24*190</f>
        <v>1388900</v>
      </c>
      <c r="M24" s="51"/>
      <c r="N24" s="52">
        <f t="shared" si="1"/>
        <v>-1388900</v>
      </c>
    </row>
    <row r="25" spans="1:14" ht="23.1" customHeight="1">
      <c r="A25" s="221"/>
      <c r="B25" s="234"/>
      <c r="C25" s="225" t="s">
        <v>113</v>
      </c>
      <c r="D25" s="226"/>
      <c r="E25" s="58">
        <f>L25</f>
        <v>410780</v>
      </c>
      <c r="F25" s="59">
        <v>1</v>
      </c>
      <c r="G25" s="60" t="s">
        <v>86</v>
      </c>
      <c r="H25" s="61">
        <f>E25*F25</f>
        <v>410780</v>
      </c>
      <c r="I25" s="62"/>
      <c r="K25" s="51">
        <f>1540+160+(77*6)</f>
        <v>2162</v>
      </c>
      <c r="L25" s="51">
        <f t="shared" ref="L25:L35" si="5">K25*190</f>
        <v>410780</v>
      </c>
      <c r="M25" s="51"/>
      <c r="N25" s="52">
        <f t="shared" si="1"/>
        <v>-410780</v>
      </c>
    </row>
    <row r="26" spans="1:14" ht="23.1" customHeight="1" thickBot="1">
      <c r="A26" s="222"/>
      <c r="B26" s="215" t="s">
        <v>121</v>
      </c>
      <c r="C26" s="216"/>
      <c r="D26" s="216"/>
      <c r="E26" s="216"/>
      <c r="F26" s="217"/>
      <c r="G26" s="218">
        <f>SUM(H24:H25)</f>
        <v>1799680</v>
      </c>
      <c r="H26" s="219"/>
      <c r="I26" s="57"/>
      <c r="K26" s="51"/>
      <c r="L26" s="51"/>
      <c r="M26" s="51"/>
      <c r="N26" s="52"/>
    </row>
    <row r="27" spans="1:14" ht="23.1" customHeight="1">
      <c r="A27" s="220" t="s">
        <v>98</v>
      </c>
      <c r="B27" s="233" t="s">
        <v>99</v>
      </c>
      <c r="C27" s="231" t="s">
        <v>100</v>
      </c>
      <c r="D27" s="232"/>
      <c r="E27" s="63">
        <v>59850</v>
      </c>
      <c r="F27" s="64">
        <v>6</v>
      </c>
      <c r="G27" s="65" t="s">
        <v>114</v>
      </c>
      <c r="H27" s="66">
        <f t="shared" ref="H27:H31" si="6">E27*F27</f>
        <v>359100</v>
      </c>
      <c r="I27" s="50"/>
      <c r="K27" s="51">
        <f>315*6</f>
        <v>1890</v>
      </c>
      <c r="L27" s="51">
        <f>K27*190</f>
        <v>359100</v>
      </c>
      <c r="M27" s="51"/>
      <c r="N27" s="52">
        <f t="shared" si="1"/>
        <v>-359100</v>
      </c>
    </row>
    <row r="28" spans="1:14" ht="23.1" customHeight="1">
      <c r="A28" s="221"/>
      <c r="B28" s="234"/>
      <c r="C28" s="213" t="s">
        <v>101</v>
      </c>
      <c r="D28" s="214"/>
      <c r="E28" s="46">
        <v>12350</v>
      </c>
      <c r="F28" s="47">
        <v>5</v>
      </c>
      <c r="G28" s="48" t="s">
        <v>114</v>
      </c>
      <c r="H28" s="49">
        <f t="shared" si="6"/>
        <v>61750</v>
      </c>
      <c r="I28" s="55"/>
      <c r="K28" s="51">
        <f>65*5</f>
        <v>325</v>
      </c>
      <c r="L28" s="51">
        <f>K28*190</f>
        <v>61750</v>
      </c>
      <c r="M28" s="51"/>
      <c r="N28" s="52">
        <f t="shared" si="1"/>
        <v>-61750</v>
      </c>
    </row>
    <row r="29" spans="1:14" ht="23.1" customHeight="1">
      <c r="A29" s="221"/>
      <c r="B29" s="234"/>
      <c r="C29" s="213" t="s">
        <v>186</v>
      </c>
      <c r="D29" s="214"/>
      <c r="E29" s="46">
        <v>0</v>
      </c>
      <c r="F29" s="47">
        <v>5</v>
      </c>
      <c r="G29" s="48" t="s">
        <v>114</v>
      </c>
      <c r="H29" s="49">
        <f>E29*F29</f>
        <v>0</v>
      </c>
      <c r="I29" s="55"/>
      <c r="K29" s="51">
        <f>669*5</f>
        <v>3345</v>
      </c>
      <c r="L29" s="51">
        <f t="shared" si="5"/>
        <v>635550</v>
      </c>
      <c r="M29" s="51"/>
      <c r="N29" s="52">
        <f t="shared" si="1"/>
        <v>-635550</v>
      </c>
    </row>
    <row r="30" spans="1:14" ht="23.1" customHeight="1">
      <c r="A30" s="221"/>
      <c r="B30" s="234"/>
      <c r="C30" s="213" t="s">
        <v>118</v>
      </c>
      <c r="D30" s="214"/>
      <c r="E30" s="46">
        <v>0</v>
      </c>
      <c r="F30" s="47">
        <v>1</v>
      </c>
      <c r="G30" s="48" t="s">
        <v>114</v>
      </c>
      <c r="H30" s="49">
        <f t="shared" si="6"/>
        <v>0</v>
      </c>
      <c r="I30" s="55"/>
      <c r="K30" s="51">
        <v>499</v>
      </c>
      <c r="L30" s="51">
        <f t="shared" si="5"/>
        <v>94810</v>
      </c>
      <c r="M30" s="51"/>
      <c r="N30" s="52">
        <f t="shared" si="1"/>
        <v>-94810</v>
      </c>
    </row>
    <row r="31" spans="1:14" ht="23.1" customHeight="1">
      <c r="A31" s="221"/>
      <c r="B31" s="234"/>
      <c r="C31" s="225" t="s">
        <v>122</v>
      </c>
      <c r="D31" s="226"/>
      <c r="E31" s="58">
        <v>3800</v>
      </c>
      <c r="F31" s="59">
        <v>5</v>
      </c>
      <c r="G31" s="60" t="s">
        <v>114</v>
      </c>
      <c r="H31" s="61">
        <f t="shared" si="6"/>
        <v>19000</v>
      </c>
      <c r="I31" s="62"/>
      <c r="K31" s="51">
        <f>20*5</f>
        <v>100</v>
      </c>
      <c r="L31" s="51">
        <f t="shared" si="5"/>
        <v>19000</v>
      </c>
      <c r="M31" s="51"/>
      <c r="N31" s="52">
        <f t="shared" si="1"/>
        <v>-19000</v>
      </c>
    </row>
    <row r="32" spans="1:14" ht="23.1" customHeight="1" thickBot="1">
      <c r="A32" s="222"/>
      <c r="B32" s="215" t="s">
        <v>123</v>
      </c>
      <c r="C32" s="216"/>
      <c r="D32" s="216"/>
      <c r="E32" s="216"/>
      <c r="F32" s="217"/>
      <c r="G32" s="218">
        <f>SUM(H27:H31)</f>
        <v>439850</v>
      </c>
      <c r="H32" s="219"/>
      <c r="I32" s="57"/>
      <c r="K32" s="51"/>
      <c r="L32" s="51"/>
      <c r="M32" s="51"/>
      <c r="N32" s="52"/>
    </row>
    <row r="33" spans="1:14" ht="23.1" customHeight="1">
      <c r="A33" s="220" t="s">
        <v>103</v>
      </c>
      <c r="B33" s="67" t="s">
        <v>105</v>
      </c>
      <c r="C33" s="223" t="s">
        <v>106</v>
      </c>
      <c r="D33" s="224"/>
      <c r="E33" s="63">
        <v>0</v>
      </c>
      <c r="F33" s="64">
        <v>6</v>
      </c>
      <c r="G33" s="65" t="s">
        <v>126</v>
      </c>
      <c r="H33" s="66">
        <f>E33*F33</f>
        <v>0</v>
      </c>
      <c r="I33" s="50"/>
      <c r="K33" s="51">
        <f>2940*3*2</f>
        <v>17640</v>
      </c>
      <c r="L33" s="51">
        <f t="shared" si="5"/>
        <v>3351600</v>
      </c>
      <c r="M33" s="51"/>
      <c r="N33" s="52">
        <f t="shared" si="1"/>
        <v>-3351600</v>
      </c>
    </row>
    <row r="34" spans="1:14" ht="23.1" customHeight="1">
      <c r="A34" s="221"/>
      <c r="B34" s="265" t="s">
        <v>185</v>
      </c>
      <c r="C34" s="225" t="s">
        <v>182</v>
      </c>
      <c r="D34" s="226"/>
      <c r="E34" s="83">
        <v>0</v>
      </c>
      <c r="F34" s="84">
        <v>3</v>
      </c>
      <c r="G34" s="85" t="s">
        <v>126</v>
      </c>
      <c r="H34" s="86">
        <f>E34*F34</f>
        <v>0</v>
      </c>
      <c r="I34" s="87"/>
      <c r="K34" s="51">
        <f>5080*3*1</f>
        <v>15240</v>
      </c>
      <c r="L34" s="51">
        <f t="shared" si="5"/>
        <v>2895600</v>
      </c>
      <c r="M34" s="51"/>
      <c r="N34" s="52"/>
    </row>
    <row r="35" spans="1:14" ht="23.1" customHeight="1">
      <c r="A35" s="221"/>
      <c r="B35" s="266"/>
      <c r="C35" s="225" t="s">
        <v>183</v>
      </c>
      <c r="D35" s="226"/>
      <c r="E35" s="58">
        <v>0</v>
      </c>
      <c r="F35" s="59">
        <v>3</v>
      </c>
      <c r="G35" s="60" t="s">
        <v>126</v>
      </c>
      <c r="H35" s="61">
        <f>E35*F35</f>
        <v>0</v>
      </c>
      <c r="I35" s="62"/>
      <c r="K35" s="51">
        <f>5480*3*1</f>
        <v>16440</v>
      </c>
      <c r="L35" s="51">
        <f t="shared" si="5"/>
        <v>3123600</v>
      </c>
      <c r="M35" s="51"/>
      <c r="N35" s="52">
        <f t="shared" si="1"/>
        <v>-3123600</v>
      </c>
    </row>
    <row r="36" spans="1:14" ht="23.1" customHeight="1" thickBot="1">
      <c r="A36" s="222"/>
      <c r="B36" s="215" t="s">
        <v>124</v>
      </c>
      <c r="C36" s="216"/>
      <c r="D36" s="216"/>
      <c r="E36" s="216"/>
      <c r="F36" s="217"/>
      <c r="G36" s="218">
        <f>SUM(H33:H35)</f>
        <v>0</v>
      </c>
      <c r="H36" s="219"/>
      <c r="I36" s="57"/>
      <c r="K36" s="70">
        <v>5880</v>
      </c>
      <c r="L36" s="70">
        <f>K36*190</f>
        <v>1117200</v>
      </c>
      <c r="M36" s="70"/>
      <c r="N36" s="71">
        <f t="shared" si="1"/>
        <v>-1117200</v>
      </c>
    </row>
    <row r="37" spans="1:14" ht="22.5" customHeight="1" thickBot="1">
      <c r="A37" s="72" t="s">
        <v>111</v>
      </c>
      <c r="B37" s="73" t="s">
        <v>130</v>
      </c>
      <c r="C37" s="227">
        <v>0.08</v>
      </c>
      <c r="D37" s="228"/>
      <c r="E37" s="74">
        <f>(G23+G26+G32+G36)*8%</f>
        <v>445922.4</v>
      </c>
      <c r="F37" s="75">
        <v>1</v>
      </c>
      <c r="G37" s="76" t="s">
        <v>86</v>
      </c>
      <c r="H37" s="77">
        <f>E37*F37</f>
        <v>445922.4</v>
      </c>
      <c r="I37" s="78"/>
      <c r="K37" s="70">
        <v>28680</v>
      </c>
      <c r="L37" s="70">
        <f>K37*190</f>
        <v>5449200</v>
      </c>
      <c r="M37" s="70"/>
      <c r="N37" s="71"/>
    </row>
    <row r="38" spans="1:14" ht="23.1" customHeight="1">
      <c r="A38" s="235"/>
      <c r="B38" s="236"/>
      <c r="C38" s="236"/>
      <c r="D38" s="236"/>
      <c r="E38" s="236"/>
      <c r="F38" s="236"/>
      <c r="G38" s="236"/>
      <c r="H38" s="236"/>
      <c r="I38" s="237"/>
    </row>
    <row r="39" spans="1:14" ht="23.1" customHeight="1">
      <c r="A39" s="229" t="s">
        <v>125</v>
      </c>
      <c r="B39" s="230"/>
      <c r="C39" s="230"/>
      <c r="D39" s="230"/>
      <c r="E39" s="230"/>
      <c r="F39" s="230"/>
      <c r="G39" s="205">
        <f>G23+G26+G32+G36+H37</f>
        <v>6019952.4000000004</v>
      </c>
      <c r="H39" s="206"/>
      <c r="I39" s="207"/>
    </row>
    <row r="40" spans="1:14" ht="23.1" customHeight="1">
      <c r="A40" s="229" t="s">
        <v>128</v>
      </c>
      <c r="B40" s="230"/>
      <c r="C40" s="230"/>
      <c r="D40" s="230"/>
      <c r="E40" s="230"/>
      <c r="F40" s="230"/>
      <c r="G40" s="205">
        <f>G39*0.1</f>
        <v>601995.24000000011</v>
      </c>
      <c r="H40" s="206"/>
      <c r="I40" s="207"/>
    </row>
    <row r="41" spans="1:14" ht="27.75" customHeight="1">
      <c r="A41" s="208" t="s">
        <v>129</v>
      </c>
      <c r="B41" s="209"/>
      <c r="C41" s="209"/>
      <c r="D41" s="209"/>
      <c r="E41" s="209"/>
      <c r="F41" s="209"/>
      <c r="G41" s="210">
        <f>G39+G40</f>
        <v>6621947.6400000006</v>
      </c>
      <c r="H41" s="211"/>
      <c r="I41" s="212"/>
    </row>
    <row r="42" spans="1:14" ht="11.25" customHeight="1"/>
    <row r="43" spans="1:14">
      <c r="A43" t="s">
        <v>131</v>
      </c>
    </row>
    <row r="44" spans="1:14">
      <c r="A44" t="s">
        <v>132</v>
      </c>
    </row>
    <row r="45" spans="1:14">
      <c r="A45" t="s">
        <v>134</v>
      </c>
    </row>
    <row r="46" spans="1:14">
      <c r="A46" t="s">
        <v>184</v>
      </c>
    </row>
    <row r="47" spans="1:14">
      <c r="A47" t="s">
        <v>133</v>
      </c>
    </row>
  </sheetData>
  <mergeCells count="56">
    <mergeCell ref="A1:I1"/>
    <mergeCell ref="A2:I2"/>
    <mergeCell ref="B3:D3"/>
    <mergeCell ref="F3:I3"/>
    <mergeCell ref="B4:D4"/>
    <mergeCell ref="F4:I4"/>
    <mergeCell ref="B5:D5"/>
    <mergeCell ref="F5:I5"/>
    <mergeCell ref="B6:D6"/>
    <mergeCell ref="F6:I6"/>
    <mergeCell ref="B7:D7"/>
    <mergeCell ref="F7:I7"/>
    <mergeCell ref="A9:I10"/>
    <mergeCell ref="A11:I11"/>
    <mergeCell ref="B13:C13"/>
    <mergeCell ref="C16:D16"/>
    <mergeCell ref="A17:A23"/>
    <mergeCell ref="B17:B22"/>
    <mergeCell ref="C17:D17"/>
    <mergeCell ref="C18:D18"/>
    <mergeCell ref="C21:D21"/>
    <mergeCell ref="C20:D20"/>
    <mergeCell ref="C19:D19"/>
    <mergeCell ref="C22:D22"/>
    <mergeCell ref="B23:F23"/>
    <mergeCell ref="G23:H23"/>
    <mergeCell ref="A24:A26"/>
    <mergeCell ref="B24:B25"/>
    <mergeCell ref="C24:D24"/>
    <mergeCell ref="C25:D25"/>
    <mergeCell ref="B26:F26"/>
    <mergeCell ref="G26:H26"/>
    <mergeCell ref="G36:H36"/>
    <mergeCell ref="A27:A32"/>
    <mergeCell ref="B27:B31"/>
    <mergeCell ref="C27:D27"/>
    <mergeCell ref="C28:D28"/>
    <mergeCell ref="C29:D29"/>
    <mergeCell ref="C30:D30"/>
    <mergeCell ref="C31:D31"/>
    <mergeCell ref="A33:A36"/>
    <mergeCell ref="C33:D33"/>
    <mergeCell ref="B34:B35"/>
    <mergeCell ref="C34:D34"/>
    <mergeCell ref="C35:D35"/>
    <mergeCell ref="B36:F36"/>
    <mergeCell ref="B32:F32"/>
    <mergeCell ref="G32:H32"/>
    <mergeCell ref="A41:F41"/>
    <mergeCell ref="G41:I41"/>
    <mergeCell ref="C37:D37"/>
    <mergeCell ref="A38:I38"/>
    <mergeCell ref="A39:F39"/>
    <mergeCell ref="G39:I39"/>
    <mergeCell ref="A40:F40"/>
    <mergeCell ref="G40:I40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topLeftCell="A19" zoomScaleNormal="85" zoomScaleSheetLayoutView="100" workbookViewId="0">
      <selection activeCell="L13" sqref="L13"/>
    </sheetView>
  </sheetViews>
  <sheetFormatPr defaultRowHeight="16.5"/>
  <cols>
    <col min="1" max="1" width="10" customWidth="1"/>
    <col min="2" max="2" width="13.125" customWidth="1"/>
    <col min="3" max="3" width="10" customWidth="1"/>
    <col min="4" max="4" width="19.625" customWidth="1"/>
    <col min="5" max="5" width="10.875" customWidth="1"/>
    <col min="6" max="6" width="5.5" customWidth="1"/>
    <col min="8" max="8" width="12.25" customWidth="1"/>
    <col min="11" max="11" width="11.75" customWidth="1"/>
    <col min="12" max="12" width="11" style="23" customWidth="1"/>
    <col min="13" max="13" width="11.75" style="23" customWidth="1"/>
    <col min="14" max="14" width="11" style="23" customWidth="1"/>
  </cols>
  <sheetData>
    <row r="1" spans="1:14" ht="38.25">
      <c r="A1" s="256" t="s">
        <v>88</v>
      </c>
      <c r="B1" s="257"/>
      <c r="C1" s="257"/>
      <c r="D1" s="257"/>
      <c r="E1" s="257"/>
      <c r="F1" s="257"/>
      <c r="G1" s="257"/>
      <c r="H1" s="257"/>
      <c r="I1" s="257"/>
    </row>
    <row r="2" spans="1:14">
      <c r="A2" s="258"/>
      <c r="B2" s="258"/>
      <c r="C2" s="258"/>
      <c r="D2" s="258"/>
      <c r="E2" s="258"/>
      <c r="F2" s="258"/>
      <c r="G2" s="258"/>
      <c r="H2" s="258"/>
      <c r="I2" s="258"/>
    </row>
    <row r="3" spans="1:14">
      <c r="A3" s="24" t="s">
        <v>60</v>
      </c>
      <c r="B3" s="259" t="s">
        <v>89</v>
      </c>
      <c r="C3" s="259"/>
      <c r="D3" s="260"/>
      <c r="E3" s="25" t="s">
        <v>61</v>
      </c>
      <c r="F3" s="261" t="s">
        <v>170</v>
      </c>
      <c r="G3" s="261"/>
      <c r="H3" s="261"/>
      <c r="I3" s="262"/>
    </row>
    <row r="4" spans="1:14">
      <c r="A4" s="26" t="s">
        <v>62</v>
      </c>
      <c r="B4" s="263" t="s">
        <v>90</v>
      </c>
      <c r="C4" s="263"/>
      <c r="D4" s="264"/>
      <c r="E4" s="27" t="s">
        <v>63</v>
      </c>
      <c r="F4" s="248" t="s">
        <v>169</v>
      </c>
      <c r="G4" s="248"/>
      <c r="H4" s="248"/>
      <c r="I4" s="249"/>
    </row>
    <row r="5" spans="1:14">
      <c r="A5" s="26" t="s">
        <v>64</v>
      </c>
      <c r="B5" s="244" t="s">
        <v>172</v>
      </c>
      <c r="C5" s="244"/>
      <c r="D5" s="245"/>
      <c r="E5" s="27" t="s">
        <v>65</v>
      </c>
      <c r="F5" s="246" t="s">
        <v>66</v>
      </c>
      <c r="G5" s="246"/>
      <c r="H5" s="246"/>
      <c r="I5" s="247"/>
    </row>
    <row r="6" spans="1:14">
      <c r="A6" s="26" t="s">
        <v>67</v>
      </c>
      <c r="B6" s="244" t="s">
        <v>173</v>
      </c>
      <c r="C6" s="244"/>
      <c r="D6" s="245"/>
      <c r="E6" s="27" t="s">
        <v>68</v>
      </c>
      <c r="F6" s="248" t="s">
        <v>171</v>
      </c>
      <c r="G6" s="248"/>
      <c r="H6" s="248"/>
      <c r="I6" s="249"/>
    </row>
    <row r="7" spans="1:14">
      <c r="A7" s="28" t="s">
        <v>68</v>
      </c>
      <c r="B7" s="250" t="s">
        <v>144</v>
      </c>
      <c r="C7" s="251"/>
      <c r="D7" s="252"/>
      <c r="E7" s="29" t="s">
        <v>70</v>
      </c>
      <c r="F7" s="253">
        <v>45705</v>
      </c>
      <c r="G7" s="254"/>
      <c r="H7" s="254"/>
      <c r="I7" s="255"/>
    </row>
    <row r="8" spans="1:14">
      <c r="A8" s="30"/>
      <c r="B8" s="30"/>
      <c r="C8" s="30"/>
      <c r="D8" s="30"/>
      <c r="E8" s="31"/>
      <c r="F8" s="32"/>
      <c r="G8" s="32"/>
      <c r="H8" s="32"/>
      <c r="I8" s="32"/>
    </row>
    <row r="9" spans="1:14">
      <c r="A9" s="238" t="str">
        <f>"『"&amp;B4&amp;"』에 대한 세부견적서를 아래와 같이 전달드립니다."</f>
        <v>『박재영님 홍콩마카오 가족여행 4박 5일』에 대한 세부견적서를 아래와 같이 전달드립니다.</v>
      </c>
      <c r="B9" s="238"/>
      <c r="C9" s="238"/>
      <c r="D9" s="238"/>
      <c r="E9" s="238"/>
      <c r="F9" s="238"/>
      <c r="G9" s="238"/>
      <c r="H9" s="238"/>
      <c r="I9" s="238"/>
    </row>
    <row r="10" spans="1:14">
      <c r="A10" s="238"/>
      <c r="B10" s="238"/>
      <c r="C10" s="238"/>
      <c r="D10" s="238"/>
      <c r="E10" s="238"/>
      <c r="F10" s="238"/>
      <c r="G10" s="238"/>
      <c r="H10" s="238"/>
      <c r="I10" s="238"/>
    </row>
    <row r="11" spans="1:14" ht="24" customHeight="1">
      <c r="A11" s="239" t="s">
        <v>71</v>
      </c>
      <c r="B11" s="240"/>
      <c r="C11" s="240"/>
      <c r="D11" s="240"/>
      <c r="E11" s="240"/>
      <c r="F11" s="240"/>
      <c r="G11" s="240"/>
      <c r="H11" s="240"/>
      <c r="I11" s="240"/>
    </row>
    <row r="12" spans="1:14" ht="21" customHeight="1">
      <c r="A12" s="33" t="s">
        <v>72</v>
      </c>
      <c r="B12" s="34" t="s">
        <v>91</v>
      </c>
      <c r="C12" s="35"/>
      <c r="D12" s="35"/>
      <c r="E12" s="35"/>
      <c r="F12" s="35"/>
      <c r="G12" s="35"/>
      <c r="H12" s="36"/>
      <c r="I12" s="37"/>
    </row>
    <row r="13" spans="1:14">
      <c r="A13" s="33" t="s">
        <v>73</v>
      </c>
      <c r="B13" s="241">
        <f>G36</f>
        <v>6080219.6400000006</v>
      </c>
      <c r="C13" s="241"/>
      <c r="D13" s="38"/>
      <c r="E13" s="39"/>
      <c r="F13" s="35"/>
      <c r="G13" s="35"/>
      <c r="H13" s="36"/>
      <c r="I13" s="37"/>
    </row>
    <row r="14" spans="1:14">
      <c r="A14" s="33" t="s">
        <v>74</v>
      </c>
      <c r="B14" s="40" t="s">
        <v>196</v>
      </c>
      <c r="C14" s="35"/>
      <c r="D14" s="35"/>
      <c r="E14" s="35"/>
      <c r="F14" s="35"/>
      <c r="G14" s="35"/>
      <c r="H14" s="36"/>
      <c r="I14" s="37"/>
    </row>
    <row r="15" spans="1:14" ht="17.25" thickBot="1">
      <c r="A15" s="33" t="s">
        <v>75</v>
      </c>
      <c r="B15" s="41" t="s">
        <v>197</v>
      </c>
      <c r="C15" s="35"/>
      <c r="D15" s="35"/>
      <c r="E15" s="35"/>
      <c r="F15" s="35"/>
      <c r="G15" s="35"/>
      <c r="H15" s="36"/>
      <c r="I15" s="37"/>
      <c r="L15" s="23" t="s">
        <v>147</v>
      </c>
    </row>
    <row r="16" spans="1:14" ht="23.1" customHeight="1" thickBot="1">
      <c r="A16" s="42" t="s">
        <v>76</v>
      </c>
      <c r="B16" s="42" t="s">
        <v>77</v>
      </c>
      <c r="C16" s="242" t="s">
        <v>78</v>
      </c>
      <c r="D16" s="243"/>
      <c r="E16" s="42" t="s">
        <v>79</v>
      </c>
      <c r="F16" s="42" t="s">
        <v>80</v>
      </c>
      <c r="G16" s="42" t="s">
        <v>81</v>
      </c>
      <c r="H16" s="42" t="s">
        <v>82</v>
      </c>
      <c r="I16" s="43" t="s">
        <v>83</v>
      </c>
      <c r="K16" s="44" t="s">
        <v>145</v>
      </c>
      <c r="L16" s="44" t="s">
        <v>146</v>
      </c>
      <c r="M16" s="44" t="s">
        <v>108</v>
      </c>
      <c r="N16" s="45" t="s">
        <v>84</v>
      </c>
    </row>
    <row r="17" spans="1:14" ht="23.1" customHeight="1">
      <c r="A17" s="220" t="s">
        <v>85</v>
      </c>
      <c r="B17" s="233" t="s">
        <v>176</v>
      </c>
      <c r="C17" s="231" t="s">
        <v>93</v>
      </c>
      <c r="D17" s="232"/>
      <c r="E17" s="46">
        <f>L17</f>
        <v>855000</v>
      </c>
      <c r="F17" s="47">
        <v>1</v>
      </c>
      <c r="G17" s="48" t="s">
        <v>86</v>
      </c>
      <c r="H17" s="49">
        <f>E17*F17</f>
        <v>855000</v>
      </c>
      <c r="I17" s="80" t="s">
        <v>177</v>
      </c>
      <c r="K17" s="51">
        <v>4500</v>
      </c>
      <c r="L17" s="51">
        <f>K17*190</f>
        <v>855000</v>
      </c>
      <c r="M17" s="51"/>
      <c r="N17" s="52">
        <f>M17-L17</f>
        <v>-855000</v>
      </c>
    </row>
    <row r="18" spans="1:14" s="88" customFormat="1" ht="23.1" customHeight="1">
      <c r="A18" s="221"/>
      <c r="B18" s="234"/>
      <c r="C18" s="267" t="s">
        <v>188</v>
      </c>
      <c r="D18" s="268"/>
      <c r="E18" s="89">
        <f>L18</f>
        <v>1026000</v>
      </c>
      <c r="F18" s="90">
        <v>1</v>
      </c>
      <c r="G18" s="91" t="s">
        <v>86</v>
      </c>
      <c r="H18" s="92">
        <f>E18*F18</f>
        <v>1026000</v>
      </c>
      <c r="I18" s="93" t="s">
        <v>177</v>
      </c>
      <c r="K18" s="52">
        <v>5400</v>
      </c>
      <c r="L18" s="52">
        <f t="shared" ref="L18:L22" si="0">K18*190</f>
        <v>1026000</v>
      </c>
      <c r="M18" s="52"/>
      <c r="N18" s="52">
        <f t="shared" ref="N18:N30" si="1">M18-L18</f>
        <v>-1026000</v>
      </c>
    </row>
    <row r="19" spans="1:14" s="88" customFormat="1" ht="23.1" customHeight="1">
      <c r="A19" s="221"/>
      <c r="B19" s="234"/>
      <c r="C19" s="267" t="s">
        <v>143</v>
      </c>
      <c r="D19" s="268"/>
      <c r="E19" s="89">
        <v>380000</v>
      </c>
      <c r="F19" s="90">
        <v>1</v>
      </c>
      <c r="G19" s="91" t="s">
        <v>86</v>
      </c>
      <c r="H19" s="92">
        <f t="shared" ref="H19" si="2">E19*F19</f>
        <v>380000</v>
      </c>
      <c r="I19" s="93" t="s">
        <v>181</v>
      </c>
      <c r="K19" s="52">
        <v>1350</v>
      </c>
      <c r="L19" s="52">
        <f>K19*190</f>
        <v>256500</v>
      </c>
      <c r="M19" s="52"/>
      <c r="N19" s="52">
        <f t="shared" si="1"/>
        <v>-256500</v>
      </c>
    </row>
    <row r="20" spans="1:14" ht="22.5" customHeight="1">
      <c r="A20" s="221"/>
      <c r="B20" s="234"/>
      <c r="C20" s="213" t="s">
        <v>198</v>
      </c>
      <c r="D20" s="214"/>
      <c r="E20" s="46">
        <f>L20</f>
        <v>361000</v>
      </c>
      <c r="F20" s="47">
        <v>1</v>
      </c>
      <c r="G20" s="48" t="s">
        <v>86</v>
      </c>
      <c r="H20" s="54">
        <f>E20*F20</f>
        <v>361000</v>
      </c>
      <c r="I20" s="81" t="s">
        <v>180</v>
      </c>
      <c r="K20" s="51">
        <v>1900</v>
      </c>
      <c r="L20" s="51">
        <f t="shared" si="0"/>
        <v>361000</v>
      </c>
      <c r="M20" s="51"/>
      <c r="N20" s="52">
        <f t="shared" si="1"/>
        <v>-361000</v>
      </c>
    </row>
    <row r="21" spans="1:14" ht="23.1" customHeight="1">
      <c r="A21" s="221"/>
      <c r="B21" s="234"/>
      <c r="C21" s="213" t="s">
        <v>95</v>
      </c>
      <c r="D21" s="214"/>
      <c r="E21" s="46">
        <f>L21</f>
        <v>256500</v>
      </c>
      <c r="F21" s="47">
        <v>1</v>
      </c>
      <c r="G21" s="48" t="s">
        <v>86</v>
      </c>
      <c r="H21" s="49">
        <f>E21*F21</f>
        <v>256500</v>
      </c>
      <c r="I21" s="82" t="s">
        <v>177</v>
      </c>
      <c r="K21" s="51">
        <v>1350</v>
      </c>
      <c r="L21" s="51">
        <f t="shared" si="0"/>
        <v>256500</v>
      </c>
      <c r="M21" s="51"/>
      <c r="N21" s="52">
        <f t="shared" si="1"/>
        <v>-256500</v>
      </c>
    </row>
    <row r="22" spans="1:14" ht="23.1" customHeight="1" thickBot="1">
      <c r="A22" s="222"/>
      <c r="B22" s="215" t="s">
        <v>120</v>
      </c>
      <c r="C22" s="216"/>
      <c r="D22" s="216"/>
      <c r="E22" s="216"/>
      <c r="F22" s="217"/>
      <c r="G22" s="218">
        <f>SUM(H17:H21)</f>
        <v>2878500</v>
      </c>
      <c r="H22" s="219"/>
      <c r="I22" s="57"/>
      <c r="K22" s="68"/>
      <c r="L22" s="68">
        <f t="shared" si="0"/>
        <v>0</v>
      </c>
      <c r="M22"/>
      <c r="N22" s="69">
        <f t="shared" si="1"/>
        <v>0</v>
      </c>
    </row>
    <row r="23" spans="1:14" ht="23.1" customHeight="1">
      <c r="A23" s="220" t="s">
        <v>96</v>
      </c>
      <c r="B23" s="233" t="s">
        <v>97</v>
      </c>
      <c r="C23" s="231" t="s">
        <v>112</v>
      </c>
      <c r="D23" s="232"/>
      <c r="E23" s="46">
        <f>L23</f>
        <v>1388900</v>
      </c>
      <c r="F23" s="47">
        <v>1</v>
      </c>
      <c r="G23" s="48" t="s">
        <v>86</v>
      </c>
      <c r="H23" s="49">
        <f>E23*F23</f>
        <v>1388900</v>
      </c>
      <c r="I23" s="50"/>
      <c r="K23" s="51">
        <f>5390+540+(230*6)</f>
        <v>7310</v>
      </c>
      <c r="L23" s="51">
        <f>K23*190</f>
        <v>1388900</v>
      </c>
      <c r="M23" s="51"/>
      <c r="N23" s="52">
        <f t="shared" si="1"/>
        <v>-1388900</v>
      </c>
    </row>
    <row r="24" spans="1:14" ht="23.1" customHeight="1">
      <c r="A24" s="221"/>
      <c r="B24" s="234"/>
      <c r="C24" s="225" t="s">
        <v>113</v>
      </c>
      <c r="D24" s="226"/>
      <c r="E24" s="58">
        <f>L24</f>
        <v>410780</v>
      </c>
      <c r="F24" s="59">
        <v>1</v>
      </c>
      <c r="G24" s="60" t="s">
        <v>86</v>
      </c>
      <c r="H24" s="61">
        <f>E24*F24</f>
        <v>410780</v>
      </c>
      <c r="I24" s="62"/>
      <c r="K24" s="51">
        <f>1540+160+(77*6)</f>
        <v>2162</v>
      </c>
      <c r="L24" s="51">
        <f t="shared" ref="L24:L30" si="3">K24*190</f>
        <v>410780</v>
      </c>
      <c r="M24" s="51"/>
      <c r="N24" s="52">
        <f t="shared" si="1"/>
        <v>-410780</v>
      </c>
    </row>
    <row r="25" spans="1:14" ht="23.1" customHeight="1" thickBot="1">
      <c r="A25" s="222"/>
      <c r="B25" s="215" t="s">
        <v>121</v>
      </c>
      <c r="C25" s="216"/>
      <c r="D25" s="216"/>
      <c r="E25" s="216"/>
      <c r="F25" s="217"/>
      <c r="G25" s="218">
        <f>SUM(H23:H24)</f>
        <v>1799680</v>
      </c>
      <c r="H25" s="219"/>
      <c r="I25" s="57"/>
      <c r="K25" s="51"/>
      <c r="L25" s="51"/>
      <c r="M25" s="51"/>
      <c r="N25" s="52"/>
    </row>
    <row r="26" spans="1:14" ht="23.1" customHeight="1">
      <c r="A26" s="220" t="s">
        <v>98</v>
      </c>
      <c r="B26" s="233" t="s">
        <v>99</v>
      </c>
      <c r="C26" s="231" t="s">
        <v>100</v>
      </c>
      <c r="D26" s="232"/>
      <c r="E26" s="63">
        <v>59850</v>
      </c>
      <c r="F26" s="64">
        <v>6</v>
      </c>
      <c r="G26" s="65" t="s">
        <v>114</v>
      </c>
      <c r="H26" s="66">
        <f t="shared" ref="H26:H30" si="4">E26*F26</f>
        <v>359100</v>
      </c>
      <c r="I26" s="50"/>
      <c r="K26" s="51">
        <f>315*6</f>
        <v>1890</v>
      </c>
      <c r="L26" s="51">
        <f>K26*190</f>
        <v>359100</v>
      </c>
      <c r="M26" s="51"/>
      <c r="N26" s="52">
        <f t="shared" si="1"/>
        <v>-359100</v>
      </c>
    </row>
    <row r="27" spans="1:14" ht="23.1" customHeight="1">
      <c r="A27" s="221"/>
      <c r="B27" s="234"/>
      <c r="C27" s="213" t="s">
        <v>101</v>
      </c>
      <c r="D27" s="214"/>
      <c r="E27" s="46">
        <v>12350</v>
      </c>
      <c r="F27" s="47">
        <v>5</v>
      </c>
      <c r="G27" s="48" t="s">
        <v>114</v>
      </c>
      <c r="H27" s="49">
        <f t="shared" si="4"/>
        <v>61750</v>
      </c>
      <c r="I27" s="55"/>
      <c r="K27" s="51">
        <f>65*5</f>
        <v>325</v>
      </c>
      <c r="L27" s="51">
        <f>K27*190</f>
        <v>61750</v>
      </c>
      <c r="M27" s="51"/>
      <c r="N27" s="52">
        <f t="shared" si="1"/>
        <v>-61750</v>
      </c>
    </row>
    <row r="28" spans="1:14" ht="23.1" customHeight="1">
      <c r="A28" s="221"/>
      <c r="B28" s="234"/>
      <c r="C28" s="213" t="s">
        <v>117</v>
      </c>
      <c r="D28" s="214"/>
      <c r="E28" s="46">
        <v>0</v>
      </c>
      <c r="F28" s="47">
        <v>5</v>
      </c>
      <c r="G28" s="48" t="s">
        <v>114</v>
      </c>
      <c r="H28" s="49">
        <f>E28*F28</f>
        <v>0</v>
      </c>
      <c r="I28" s="55"/>
      <c r="K28" s="51">
        <f>669*5</f>
        <v>3345</v>
      </c>
      <c r="L28" s="51">
        <f t="shared" si="3"/>
        <v>635550</v>
      </c>
      <c r="M28" s="51"/>
      <c r="N28" s="52">
        <f t="shared" si="1"/>
        <v>-635550</v>
      </c>
    </row>
    <row r="29" spans="1:14" ht="23.1" customHeight="1">
      <c r="A29" s="221"/>
      <c r="B29" s="234"/>
      <c r="C29" s="213" t="s">
        <v>118</v>
      </c>
      <c r="D29" s="214"/>
      <c r="E29" s="46">
        <v>0</v>
      </c>
      <c r="F29" s="47">
        <v>1</v>
      </c>
      <c r="G29" s="48" t="s">
        <v>114</v>
      </c>
      <c r="H29" s="49">
        <f t="shared" si="4"/>
        <v>0</v>
      </c>
      <c r="I29" s="55"/>
      <c r="K29" s="51">
        <v>499</v>
      </c>
      <c r="L29" s="51">
        <f t="shared" si="3"/>
        <v>94810</v>
      </c>
      <c r="M29" s="51"/>
      <c r="N29" s="52">
        <f t="shared" si="1"/>
        <v>-94810</v>
      </c>
    </row>
    <row r="30" spans="1:14" ht="23.1" customHeight="1">
      <c r="A30" s="221"/>
      <c r="B30" s="234"/>
      <c r="C30" s="225" t="s">
        <v>122</v>
      </c>
      <c r="D30" s="226"/>
      <c r="E30" s="58">
        <v>3800</v>
      </c>
      <c r="F30" s="59">
        <v>5</v>
      </c>
      <c r="G30" s="60" t="s">
        <v>114</v>
      </c>
      <c r="H30" s="61">
        <f t="shared" si="4"/>
        <v>19000</v>
      </c>
      <c r="I30" s="62"/>
      <c r="K30" s="51">
        <f>20*5</f>
        <v>100</v>
      </c>
      <c r="L30" s="51">
        <f t="shared" si="3"/>
        <v>19000</v>
      </c>
      <c r="M30" s="51"/>
      <c r="N30" s="52">
        <f t="shared" si="1"/>
        <v>-19000</v>
      </c>
    </row>
    <row r="31" spans="1:14" ht="23.1" customHeight="1" thickBot="1">
      <c r="A31" s="222"/>
      <c r="B31" s="215" t="s">
        <v>123</v>
      </c>
      <c r="C31" s="216"/>
      <c r="D31" s="216"/>
      <c r="E31" s="216"/>
      <c r="F31" s="217"/>
      <c r="G31" s="218">
        <f>SUM(H26:H30)</f>
        <v>439850</v>
      </c>
      <c r="H31" s="219"/>
      <c r="I31" s="57"/>
      <c r="K31" s="51"/>
      <c r="L31" s="51"/>
      <c r="M31" s="51"/>
      <c r="N31" s="52"/>
    </row>
    <row r="32" spans="1:14" ht="22.5" customHeight="1" thickBot="1">
      <c r="A32" s="72" t="s">
        <v>111</v>
      </c>
      <c r="B32" s="73" t="s">
        <v>130</v>
      </c>
      <c r="C32" s="227">
        <v>0.08</v>
      </c>
      <c r="D32" s="228"/>
      <c r="E32" s="74">
        <f>(G22+G25+G31)*8%</f>
        <v>409442.4</v>
      </c>
      <c r="F32" s="75">
        <v>1</v>
      </c>
      <c r="G32" s="76" t="s">
        <v>86</v>
      </c>
      <c r="H32" s="77">
        <f>E32*F32</f>
        <v>409442.4</v>
      </c>
      <c r="I32" s="78"/>
      <c r="K32" s="70">
        <v>28680</v>
      </c>
      <c r="L32" s="70">
        <f>K32*190</f>
        <v>5449200</v>
      </c>
      <c r="M32" s="70"/>
      <c r="N32" s="71"/>
    </row>
    <row r="33" spans="1:9" ht="23.1" customHeight="1">
      <c r="A33" s="235"/>
      <c r="B33" s="236"/>
      <c r="C33" s="236"/>
      <c r="D33" s="236"/>
      <c r="E33" s="236"/>
      <c r="F33" s="236"/>
      <c r="G33" s="236"/>
      <c r="H33" s="236"/>
      <c r="I33" s="237"/>
    </row>
    <row r="34" spans="1:9" ht="23.1" customHeight="1">
      <c r="A34" s="229" t="s">
        <v>125</v>
      </c>
      <c r="B34" s="230"/>
      <c r="C34" s="230"/>
      <c r="D34" s="230"/>
      <c r="E34" s="230"/>
      <c r="F34" s="230"/>
      <c r="G34" s="205">
        <f>G22+G25+G31+H32</f>
        <v>5527472.4000000004</v>
      </c>
      <c r="H34" s="206"/>
      <c r="I34" s="207"/>
    </row>
    <row r="35" spans="1:9" ht="23.1" customHeight="1">
      <c r="A35" s="229" t="s">
        <v>128</v>
      </c>
      <c r="B35" s="230"/>
      <c r="C35" s="230"/>
      <c r="D35" s="230"/>
      <c r="E35" s="230"/>
      <c r="F35" s="230"/>
      <c r="G35" s="205">
        <f>G34*0.1</f>
        <v>552747.24000000011</v>
      </c>
      <c r="H35" s="206"/>
      <c r="I35" s="207"/>
    </row>
    <row r="36" spans="1:9" ht="27.75" customHeight="1">
      <c r="A36" s="208" t="s">
        <v>129</v>
      </c>
      <c r="B36" s="209"/>
      <c r="C36" s="209"/>
      <c r="D36" s="209"/>
      <c r="E36" s="209"/>
      <c r="F36" s="209"/>
      <c r="G36" s="210">
        <f>G34+G35</f>
        <v>6080219.6400000006</v>
      </c>
      <c r="H36" s="211"/>
      <c r="I36" s="212"/>
    </row>
    <row r="37" spans="1:9" ht="11.25" customHeight="1"/>
    <row r="38" spans="1:9">
      <c r="A38" t="s">
        <v>131</v>
      </c>
    </row>
    <row r="39" spans="1:9">
      <c r="A39" t="s">
        <v>132</v>
      </c>
    </row>
    <row r="40" spans="1:9">
      <c r="A40" t="s">
        <v>134</v>
      </c>
    </row>
    <row r="41" spans="1:9">
      <c r="A41" t="s">
        <v>184</v>
      </c>
    </row>
    <row r="42" spans="1:9">
      <c r="A42" t="s">
        <v>133</v>
      </c>
    </row>
  </sheetData>
  <mergeCells count="48">
    <mergeCell ref="A36:F36"/>
    <mergeCell ref="G36:I36"/>
    <mergeCell ref="C32:D32"/>
    <mergeCell ref="A33:I33"/>
    <mergeCell ref="A34:F34"/>
    <mergeCell ref="G34:I34"/>
    <mergeCell ref="A35:F35"/>
    <mergeCell ref="G35:I35"/>
    <mergeCell ref="G25:H25"/>
    <mergeCell ref="G31:H31"/>
    <mergeCell ref="A26:A31"/>
    <mergeCell ref="B26:B30"/>
    <mergeCell ref="C26:D26"/>
    <mergeCell ref="C27:D27"/>
    <mergeCell ref="C28:D28"/>
    <mergeCell ref="C29:D29"/>
    <mergeCell ref="C30:D30"/>
    <mergeCell ref="B31:F31"/>
    <mergeCell ref="A23:A25"/>
    <mergeCell ref="B23:B24"/>
    <mergeCell ref="C23:D23"/>
    <mergeCell ref="C24:D24"/>
    <mergeCell ref="B25:F25"/>
    <mergeCell ref="A9:I10"/>
    <mergeCell ref="A11:I11"/>
    <mergeCell ref="B13:C13"/>
    <mergeCell ref="C16:D16"/>
    <mergeCell ref="A17:A22"/>
    <mergeCell ref="B17:B21"/>
    <mergeCell ref="C17:D17"/>
    <mergeCell ref="C18:D18"/>
    <mergeCell ref="C19:D19"/>
    <mergeCell ref="C20:D20"/>
    <mergeCell ref="C21:D21"/>
    <mergeCell ref="B22:F22"/>
    <mergeCell ref="G22:H22"/>
    <mergeCell ref="B5:D5"/>
    <mergeCell ref="F5:I5"/>
    <mergeCell ref="B6:D6"/>
    <mergeCell ref="F6:I6"/>
    <mergeCell ref="B7:D7"/>
    <mergeCell ref="F7:I7"/>
    <mergeCell ref="A1:I1"/>
    <mergeCell ref="A2:I2"/>
    <mergeCell ref="B3:D3"/>
    <mergeCell ref="F3:I3"/>
    <mergeCell ref="B4:D4"/>
    <mergeCell ref="F4:I4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7" zoomScale="85" zoomScaleNormal="85" zoomScaleSheetLayoutView="70" workbookViewId="0">
      <selection activeCell="P36" sqref="P36"/>
    </sheetView>
  </sheetViews>
  <sheetFormatPr defaultRowHeight="16.5"/>
  <cols>
    <col min="1" max="1" width="12.875" customWidth="1"/>
    <col min="2" max="2" width="11" customWidth="1"/>
    <col min="3" max="3" width="4.125" customWidth="1"/>
    <col min="4" max="4" width="9.375" customWidth="1"/>
    <col min="5" max="5" width="3.25" customWidth="1"/>
    <col min="6" max="6" width="9.375" customWidth="1"/>
    <col min="7" max="7" width="4.125" customWidth="1"/>
    <col min="8" max="8" width="12.875" customWidth="1"/>
    <col min="9" max="9" width="15.625" customWidth="1"/>
    <col min="10" max="10" width="14.625" customWidth="1"/>
    <col min="11" max="11" width="11.25" customWidth="1"/>
    <col min="12" max="12" width="17.25" customWidth="1"/>
  </cols>
  <sheetData>
    <row r="1" spans="1:12" ht="45" customHeight="1">
      <c r="A1" s="161" t="s">
        <v>136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4.25" customHeight="1" thickBot="1">
      <c r="A2" s="172" t="s">
        <v>232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26.25" customHeight="1" thickBot="1">
      <c r="A3" s="4" t="s">
        <v>35</v>
      </c>
      <c r="B3" s="162" t="s">
        <v>270</v>
      </c>
      <c r="C3" s="163"/>
      <c r="D3" s="163"/>
      <c r="E3" s="163"/>
      <c r="F3" s="163"/>
      <c r="G3" s="164"/>
      <c r="H3" s="111" t="s">
        <v>23</v>
      </c>
      <c r="I3" s="110" t="s">
        <v>28</v>
      </c>
      <c r="J3" s="111" t="s">
        <v>25</v>
      </c>
      <c r="K3" s="162" t="s">
        <v>201</v>
      </c>
      <c r="L3" s="164"/>
    </row>
    <row r="4" spans="1:12" ht="26.25" customHeight="1" thickBot="1">
      <c r="A4" s="6" t="s">
        <v>21</v>
      </c>
      <c r="B4" s="162" t="s">
        <v>199</v>
      </c>
      <c r="C4" s="163"/>
      <c r="D4" s="163"/>
      <c r="E4" s="163"/>
      <c r="F4" s="163"/>
      <c r="G4" s="164"/>
      <c r="H4" s="1" t="s">
        <v>11</v>
      </c>
      <c r="I4" s="162" t="s">
        <v>200</v>
      </c>
      <c r="J4" s="163"/>
      <c r="K4" s="163"/>
      <c r="L4" s="164"/>
    </row>
    <row r="5" spans="1:12" ht="30.75" customHeight="1" thickBot="1">
      <c r="A5" s="6" t="s">
        <v>22</v>
      </c>
      <c r="B5" s="162" t="s">
        <v>272</v>
      </c>
      <c r="C5" s="163"/>
      <c r="D5" s="163"/>
      <c r="E5" s="163"/>
      <c r="F5" s="163"/>
      <c r="G5" s="164"/>
      <c r="H5" s="1" t="s">
        <v>12</v>
      </c>
      <c r="I5" s="162" t="s">
        <v>231</v>
      </c>
      <c r="J5" s="163"/>
      <c r="K5" s="163"/>
      <c r="L5" s="164"/>
    </row>
    <row r="6" spans="1:12" ht="26.25" customHeight="1" thickBot="1">
      <c r="A6" s="6" t="s">
        <v>14</v>
      </c>
      <c r="B6" s="162" t="s">
        <v>271</v>
      </c>
      <c r="C6" s="164"/>
      <c r="D6" s="1" t="s">
        <v>15</v>
      </c>
      <c r="E6" s="162" t="s">
        <v>167</v>
      </c>
      <c r="F6" s="163"/>
      <c r="G6" s="164"/>
      <c r="H6" s="1" t="s">
        <v>10</v>
      </c>
      <c r="I6" s="169" t="s">
        <v>20</v>
      </c>
      <c r="J6" s="170"/>
      <c r="K6" s="170"/>
      <c r="L6" s="171"/>
    </row>
    <row r="7" spans="1:12" ht="26.25" customHeight="1" thickBot="1">
      <c r="A7" s="6" t="s">
        <v>24</v>
      </c>
      <c r="B7" s="165" t="s">
        <v>202</v>
      </c>
      <c r="C7" s="164"/>
      <c r="D7" s="1" t="s">
        <v>0</v>
      </c>
      <c r="E7" s="166"/>
      <c r="F7" s="167"/>
      <c r="G7" s="168"/>
      <c r="H7" s="1" t="s">
        <v>19</v>
      </c>
      <c r="I7" s="169" t="s">
        <v>26</v>
      </c>
      <c r="J7" s="170"/>
      <c r="K7" s="170"/>
      <c r="L7" s="171"/>
    </row>
    <row r="8" spans="1:12" ht="26.25" customHeight="1" thickBot="1">
      <c r="A8" s="6" t="s">
        <v>13</v>
      </c>
      <c r="B8" s="1" t="s">
        <v>27</v>
      </c>
      <c r="C8" s="109">
        <v>4</v>
      </c>
      <c r="D8" s="1" t="s">
        <v>16</v>
      </c>
      <c r="E8" s="109">
        <v>0</v>
      </c>
      <c r="F8" s="1" t="s">
        <v>165</v>
      </c>
      <c r="G8" s="109">
        <v>0</v>
      </c>
      <c r="H8" s="3"/>
      <c r="I8" s="179"/>
      <c r="J8" s="180"/>
      <c r="K8" s="180"/>
      <c r="L8" s="181"/>
    </row>
    <row r="9" spans="1:12" ht="15.75" customHeight="1" thickBot="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0" spans="1:12" ht="31.5" customHeight="1" thickBot="1">
      <c r="A10" s="173" t="s">
        <v>17</v>
      </c>
      <c r="B10" s="174"/>
      <c r="C10" s="152" t="s">
        <v>289</v>
      </c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2" ht="31.5" customHeight="1" thickBot="1">
      <c r="A11" s="183" t="s">
        <v>18</v>
      </c>
      <c r="B11" s="184"/>
      <c r="C11" s="152" t="s">
        <v>137</v>
      </c>
      <c r="D11" s="153"/>
      <c r="E11" s="153"/>
      <c r="F11" s="153"/>
      <c r="G11" s="153"/>
      <c r="H11" s="153"/>
      <c r="I11" s="153"/>
      <c r="J11" s="153"/>
      <c r="K11" s="153"/>
      <c r="L11" s="154"/>
    </row>
    <row r="12" spans="1:12" ht="15.75" customHeight="1" thickBot="1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2" ht="26.25" customHeight="1" thickBot="1">
      <c r="A13" s="4" t="s">
        <v>1</v>
      </c>
      <c r="B13" s="173" t="s">
        <v>2</v>
      </c>
      <c r="C13" s="174"/>
      <c r="D13" s="173" t="s">
        <v>3</v>
      </c>
      <c r="E13" s="174"/>
      <c r="F13" s="173" t="s">
        <v>4</v>
      </c>
      <c r="G13" s="175"/>
      <c r="H13" s="175"/>
      <c r="I13" s="175"/>
      <c r="J13" s="175"/>
      <c r="K13" s="174"/>
      <c r="L13" s="111" t="s">
        <v>217</v>
      </c>
    </row>
    <row r="14" spans="1:12" ht="31.5" customHeight="1">
      <c r="A14" s="7" t="s">
        <v>31</v>
      </c>
      <c r="B14" s="283" t="s">
        <v>203</v>
      </c>
      <c r="C14" s="358"/>
      <c r="D14" s="359" t="s">
        <v>227</v>
      </c>
      <c r="E14" s="284"/>
      <c r="F14" s="360" t="s">
        <v>266</v>
      </c>
      <c r="G14" s="361"/>
      <c r="H14" s="361"/>
      <c r="I14" s="361"/>
      <c r="J14" s="361"/>
      <c r="K14" s="362"/>
      <c r="L14" s="18" t="s">
        <v>36</v>
      </c>
    </row>
    <row r="15" spans="1:12" ht="26.25" customHeight="1">
      <c r="A15" s="113" t="s">
        <v>208</v>
      </c>
      <c r="B15" s="340" t="s">
        <v>280</v>
      </c>
      <c r="C15" s="344"/>
      <c r="D15" s="357" t="s">
        <v>228</v>
      </c>
      <c r="E15" s="357"/>
      <c r="F15" s="347" t="s">
        <v>204</v>
      </c>
      <c r="G15" s="348"/>
      <c r="H15" s="348"/>
      <c r="I15" s="348"/>
      <c r="J15" s="348"/>
      <c r="K15" s="349"/>
      <c r="L15" s="19" t="s">
        <v>55</v>
      </c>
    </row>
    <row r="16" spans="1:12" ht="26.25" customHeight="1">
      <c r="A16" s="8"/>
      <c r="B16" s="147"/>
      <c r="C16" s="345"/>
      <c r="D16" s="357" t="s">
        <v>229</v>
      </c>
      <c r="E16" s="357"/>
      <c r="F16" s="347" t="s">
        <v>290</v>
      </c>
      <c r="G16" s="348"/>
      <c r="H16" s="348"/>
      <c r="I16" s="348"/>
      <c r="J16" s="348"/>
      <c r="K16" s="349"/>
      <c r="L16" s="13" t="s">
        <v>9</v>
      </c>
    </row>
    <row r="17" spans="1:12" ht="43.5" customHeight="1">
      <c r="A17" s="8"/>
      <c r="B17" s="147"/>
      <c r="C17" s="345"/>
      <c r="D17" s="352" t="s">
        <v>233</v>
      </c>
      <c r="E17" s="357"/>
      <c r="F17" s="347" t="s">
        <v>205</v>
      </c>
      <c r="G17" s="348"/>
      <c r="H17" s="348"/>
      <c r="I17" s="348"/>
      <c r="J17" s="348"/>
      <c r="K17" s="349"/>
      <c r="L17" s="13" t="s">
        <v>273</v>
      </c>
    </row>
    <row r="18" spans="1:12" ht="43.5" customHeight="1">
      <c r="A18" s="8"/>
      <c r="B18" s="147"/>
      <c r="C18" s="345"/>
      <c r="D18" s="350" t="s">
        <v>234</v>
      </c>
      <c r="E18" s="351"/>
      <c r="F18" s="347" t="s">
        <v>230</v>
      </c>
      <c r="G18" s="348"/>
      <c r="H18" s="348"/>
      <c r="I18" s="348"/>
      <c r="J18" s="348"/>
      <c r="K18" s="349"/>
      <c r="L18" s="112"/>
    </row>
    <row r="19" spans="1:12" ht="26.25" customHeight="1">
      <c r="A19" s="8"/>
      <c r="B19" s="147"/>
      <c r="C19" s="345"/>
      <c r="D19" s="352" t="s">
        <v>235</v>
      </c>
      <c r="E19" s="352"/>
      <c r="F19" s="347" t="s">
        <v>207</v>
      </c>
      <c r="G19" s="348"/>
      <c r="H19" s="348"/>
      <c r="I19" s="348"/>
      <c r="J19" s="348"/>
      <c r="K19" s="349"/>
      <c r="L19" s="112"/>
    </row>
    <row r="20" spans="1:12" ht="26.25" customHeight="1">
      <c r="A20" s="8"/>
      <c r="B20" s="147"/>
      <c r="C20" s="345"/>
      <c r="D20" s="352" t="s">
        <v>275</v>
      </c>
      <c r="E20" s="352"/>
      <c r="F20" s="347" t="s">
        <v>276</v>
      </c>
      <c r="G20" s="348"/>
      <c r="H20" s="348"/>
      <c r="I20" s="348"/>
      <c r="J20" s="348"/>
      <c r="K20" s="349"/>
      <c r="L20" s="112"/>
    </row>
    <row r="21" spans="1:12" ht="26.25" customHeight="1" thickBot="1">
      <c r="A21" s="8"/>
      <c r="B21" s="149"/>
      <c r="C21" s="346"/>
      <c r="D21" s="355" t="s">
        <v>274</v>
      </c>
      <c r="E21" s="356"/>
      <c r="F21" s="353" t="s">
        <v>265</v>
      </c>
      <c r="G21" s="353"/>
      <c r="H21" s="353"/>
      <c r="I21" s="353"/>
      <c r="J21" s="353"/>
      <c r="K21" s="354"/>
      <c r="L21" s="112"/>
    </row>
    <row r="22" spans="1:12" ht="26.25" customHeight="1" thickBot="1">
      <c r="A22" s="10"/>
      <c r="B22" s="124"/>
      <c r="C22" s="125"/>
      <c r="D22" s="126" t="s">
        <v>6</v>
      </c>
      <c r="E22" s="127"/>
      <c r="F22" s="128" t="s">
        <v>269</v>
      </c>
      <c r="G22" s="129"/>
      <c r="H22" s="129"/>
      <c r="I22" s="129"/>
      <c r="J22" s="129"/>
      <c r="K22" s="130"/>
      <c r="L22" s="108"/>
    </row>
    <row r="23" spans="1:12" ht="26.25" customHeight="1">
      <c r="A23" s="7" t="s">
        <v>40</v>
      </c>
      <c r="B23" s="283" t="s">
        <v>213</v>
      </c>
      <c r="C23" s="284"/>
      <c r="D23" s="283" t="s">
        <v>236</v>
      </c>
      <c r="E23" s="342"/>
      <c r="F23" s="326" t="s">
        <v>292</v>
      </c>
      <c r="G23" s="327"/>
      <c r="H23" s="327"/>
      <c r="I23" s="327"/>
      <c r="J23" s="327"/>
      <c r="K23" s="328"/>
      <c r="L23" s="14" t="s">
        <v>29</v>
      </c>
    </row>
    <row r="24" spans="1:12" ht="26.25" customHeight="1">
      <c r="A24" s="8" t="s">
        <v>209</v>
      </c>
      <c r="B24" s="340" t="s">
        <v>281</v>
      </c>
      <c r="C24" s="341"/>
      <c r="D24" s="343" t="s">
        <v>237</v>
      </c>
      <c r="E24" s="339"/>
      <c r="F24" s="329" t="s">
        <v>219</v>
      </c>
      <c r="G24" s="330"/>
      <c r="H24" s="330"/>
      <c r="I24" s="330"/>
      <c r="J24" s="330"/>
      <c r="K24" s="331"/>
      <c r="L24" s="15" t="s">
        <v>8</v>
      </c>
    </row>
    <row r="25" spans="1:12" ht="26.25" customHeight="1">
      <c r="A25" s="8"/>
      <c r="B25" s="147"/>
      <c r="C25" s="148"/>
      <c r="D25" s="343" t="s">
        <v>240</v>
      </c>
      <c r="E25" s="339"/>
      <c r="F25" s="332" t="s">
        <v>220</v>
      </c>
      <c r="G25" s="333"/>
      <c r="H25" s="333"/>
      <c r="I25" s="333"/>
      <c r="J25" s="333"/>
      <c r="K25" s="334"/>
      <c r="L25" s="13" t="s">
        <v>9</v>
      </c>
    </row>
    <row r="26" spans="1:12" ht="26.25" customHeight="1">
      <c r="A26" s="8"/>
      <c r="B26" s="147"/>
      <c r="C26" s="148"/>
      <c r="D26" s="338" t="s">
        <v>241</v>
      </c>
      <c r="E26" s="339"/>
      <c r="F26" s="332" t="s">
        <v>279</v>
      </c>
      <c r="G26" s="333"/>
      <c r="H26" s="333"/>
      <c r="I26" s="333"/>
      <c r="J26" s="333"/>
      <c r="K26" s="334"/>
      <c r="L26" s="13" t="s">
        <v>273</v>
      </c>
    </row>
    <row r="27" spans="1:12" ht="26.25" customHeight="1">
      <c r="A27" s="8"/>
      <c r="B27" s="147"/>
      <c r="C27" s="148"/>
      <c r="D27" s="338" t="s">
        <v>242</v>
      </c>
      <c r="E27" s="339"/>
      <c r="F27" s="332" t="s">
        <v>221</v>
      </c>
      <c r="G27" s="333"/>
      <c r="H27" s="333"/>
      <c r="I27" s="333"/>
      <c r="J27" s="333"/>
      <c r="K27" s="334"/>
      <c r="L27" s="20"/>
    </row>
    <row r="28" spans="1:12" ht="26.25" customHeight="1" thickBot="1">
      <c r="A28" s="8"/>
      <c r="B28" s="147"/>
      <c r="C28" s="148"/>
      <c r="D28" s="338" t="s">
        <v>243</v>
      </c>
      <c r="E28" s="339"/>
      <c r="F28" s="332" t="s">
        <v>222</v>
      </c>
      <c r="G28" s="333"/>
      <c r="H28" s="333"/>
      <c r="I28" s="333"/>
      <c r="J28" s="333"/>
      <c r="K28" s="334"/>
      <c r="L28" s="16"/>
    </row>
    <row r="29" spans="1:12" ht="26.25" customHeight="1" thickBot="1">
      <c r="A29" s="8"/>
      <c r="B29" s="147"/>
      <c r="C29" s="148"/>
      <c r="D29" s="338" t="s">
        <v>244</v>
      </c>
      <c r="E29" s="339"/>
      <c r="F29" s="332" t="s">
        <v>223</v>
      </c>
      <c r="G29" s="333"/>
      <c r="H29" s="333"/>
      <c r="I29" s="333"/>
      <c r="J29" s="333"/>
      <c r="K29" s="334"/>
      <c r="L29" s="114"/>
    </row>
    <row r="30" spans="1:12" ht="26.25" customHeight="1" thickBot="1">
      <c r="A30" s="8"/>
      <c r="B30" s="149"/>
      <c r="C30" s="150"/>
      <c r="D30" s="149" t="s">
        <v>245</v>
      </c>
      <c r="E30" s="150"/>
      <c r="F30" s="335" t="s">
        <v>264</v>
      </c>
      <c r="G30" s="336"/>
      <c r="H30" s="336"/>
      <c r="I30" s="336"/>
      <c r="J30" s="336"/>
      <c r="K30" s="337"/>
      <c r="L30" s="114"/>
    </row>
    <row r="31" spans="1:12" ht="26.25" customHeight="1" thickBot="1">
      <c r="A31" s="10"/>
      <c r="B31" s="124"/>
      <c r="C31" s="125"/>
      <c r="D31" s="126" t="s">
        <v>6</v>
      </c>
      <c r="E31" s="127"/>
      <c r="F31" s="128" t="s">
        <v>269</v>
      </c>
      <c r="G31" s="129"/>
      <c r="H31" s="129"/>
      <c r="I31" s="129"/>
      <c r="J31" s="129"/>
      <c r="K31" s="130"/>
      <c r="L31" s="108"/>
    </row>
    <row r="32" spans="1:12" ht="26.25" customHeight="1">
      <c r="A32" s="99" t="s">
        <v>45</v>
      </c>
      <c r="B32" s="320" t="s">
        <v>214</v>
      </c>
      <c r="C32" s="321"/>
      <c r="D32" s="292" t="s">
        <v>246</v>
      </c>
      <c r="E32" s="322"/>
      <c r="F32" s="323" t="s">
        <v>293</v>
      </c>
      <c r="G32" s="324"/>
      <c r="H32" s="324"/>
      <c r="I32" s="324"/>
      <c r="J32" s="324"/>
      <c r="K32" s="325"/>
      <c r="L32" s="102" t="s">
        <v>29</v>
      </c>
    </row>
    <row r="33" spans="1:12" ht="26.25" customHeight="1">
      <c r="A33" s="100" t="s">
        <v>210</v>
      </c>
      <c r="B33" s="147" t="s">
        <v>280</v>
      </c>
      <c r="C33" s="148"/>
      <c r="D33" s="287" t="s">
        <v>247</v>
      </c>
      <c r="E33" s="316"/>
      <c r="F33" s="310" t="s">
        <v>224</v>
      </c>
      <c r="G33" s="311"/>
      <c r="H33" s="311"/>
      <c r="I33" s="311"/>
      <c r="J33" s="311"/>
      <c r="K33" s="312"/>
      <c r="L33" s="103" t="s">
        <v>8</v>
      </c>
    </row>
    <row r="34" spans="1:12" ht="26.25" customHeight="1">
      <c r="A34" s="8"/>
      <c r="B34" s="147"/>
      <c r="C34" s="148"/>
      <c r="D34" s="287" t="s">
        <v>229</v>
      </c>
      <c r="E34" s="316"/>
      <c r="F34" s="317" t="s">
        <v>291</v>
      </c>
      <c r="G34" s="318"/>
      <c r="H34" s="318"/>
      <c r="I34" s="318"/>
      <c r="J34" s="318"/>
      <c r="K34" s="319"/>
      <c r="L34" s="104" t="s">
        <v>9</v>
      </c>
    </row>
    <row r="35" spans="1:12" ht="26.25" customHeight="1">
      <c r="A35" s="8"/>
      <c r="B35" s="147"/>
      <c r="C35" s="148"/>
      <c r="D35" s="271" t="s">
        <v>248</v>
      </c>
      <c r="E35" s="148"/>
      <c r="F35" s="310" t="s">
        <v>278</v>
      </c>
      <c r="G35" s="311"/>
      <c r="H35" s="311"/>
      <c r="I35" s="311"/>
      <c r="J35" s="311"/>
      <c r="K35" s="312"/>
      <c r="L35" s="13" t="s">
        <v>216</v>
      </c>
    </row>
    <row r="36" spans="1:12" ht="26.25" customHeight="1">
      <c r="A36" s="8"/>
      <c r="B36" s="147"/>
      <c r="C36" s="148"/>
      <c r="D36" s="287" t="s">
        <v>249</v>
      </c>
      <c r="E36" s="316"/>
      <c r="F36" s="310" t="s">
        <v>287</v>
      </c>
      <c r="G36" s="311"/>
      <c r="H36" s="311"/>
      <c r="I36" s="311"/>
      <c r="J36" s="311"/>
      <c r="K36" s="312"/>
      <c r="L36" s="105"/>
    </row>
    <row r="37" spans="1:12" ht="26.25" customHeight="1">
      <c r="A37" s="8"/>
      <c r="B37" s="147"/>
      <c r="C37" s="148"/>
      <c r="D37" s="287" t="s">
        <v>250</v>
      </c>
      <c r="E37" s="313"/>
      <c r="F37" s="314" t="s">
        <v>288</v>
      </c>
      <c r="G37" s="311"/>
      <c r="H37" s="311"/>
      <c r="I37" s="311"/>
      <c r="J37" s="311"/>
      <c r="K37" s="312"/>
      <c r="L37" s="103"/>
    </row>
    <row r="38" spans="1:12" ht="26.25" customHeight="1">
      <c r="A38" s="8"/>
      <c r="B38" s="147"/>
      <c r="C38" s="148"/>
      <c r="D38" s="294" t="s">
        <v>251</v>
      </c>
      <c r="E38" s="315"/>
      <c r="F38" s="314" t="s">
        <v>286</v>
      </c>
      <c r="G38" s="311"/>
      <c r="H38" s="311"/>
      <c r="I38" s="311"/>
      <c r="J38" s="311"/>
      <c r="K38" s="312"/>
      <c r="L38" s="103"/>
    </row>
    <row r="39" spans="1:12" ht="26.25" customHeight="1" thickBot="1">
      <c r="A39" s="101"/>
      <c r="B39" s="149"/>
      <c r="C39" s="150"/>
      <c r="D39" s="301" t="s">
        <v>252</v>
      </c>
      <c r="E39" s="306"/>
      <c r="F39" s="307" t="s">
        <v>262</v>
      </c>
      <c r="G39" s="308"/>
      <c r="H39" s="308"/>
      <c r="I39" s="308"/>
      <c r="J39" s="308"/>
      <c r="K39" s="309"/>
      <c r="L39" s="106"/>
    </row>
    <row r="40" spans="1:12" ht="26.25" customHeight="1" thickBot="1">
      <c r="A40" s="10"/>
      <c r="B40" s="124"/>
      <c r="C40" s="125"/>
      <c r="D40" s="126" t="s">
        <v>6</v>
      </c>
      <c r="E40" s="127"/>
      <c r="F40" s="128" t="s">
        <v>253</v>
      </c>
      <c r="G40" s="129"/>
      <c r="H40" s="129"/>
      <c r="I40" s="129"/>
      <c r="J40" s="129"/>
      <c r="K40" s="130"/>
      <c r="L40" s="108"/>
    </row>
    <row r="41" spans="1:12" ht="26.25" customHeight="1">
      <c r="A41" s="7" t="s">
        <v>46</v>
      </c>
      <c r="B41" s="141" t="s">
        <v>215</v>
      </c>
      <c r="C41" s="142"/>
      <c r="D41" s="292" t="s">
        <v>236</v>
      </c>
      <c r="E41" s="293"/>
      <c r="F41" s="185" t="s">
        <v>225</v>
      </c>
      <c r="G41" s="276"/>
      <c r="H41" s="276"/>
      <c r="I41" s="276"/>
      <c r="J41" s="276"/>
      <c r="K41" s="276"/>
      <c r="L41" s="22" t="s">
        <v>29</v>
      </c>
    </row>
    <row r="42" spans="1:12" ht="26.25" customHeight="1">
      <c r="A42" s="8" t="s">
        <v>211</v>
      </c>
      <c r="B42" s="269" t="s">
        <v>282</v>
      </c>
      <c r="C42" s="270"/>
      <c r="D42" s="271" t="s">
        <v>255</v>
      </c>
      <c r="E42" s="148"/>
      <c r="F42" s="289" t="s">
        <v>226</v>
      </c>
      <c r="G42" s="290"/>
      <c r="H42" s="290"/>
      <c r="I42" s="290"/>
      <c r="J42" s="290"/>
      <c r="K42" s="290"/>
      <c r="L42" s="20" t="s">
        <v>8</v>
      </c>
    </row>
    <row r="43" spans="1:12" ht="26.25" customHeight="1">
      <c r="A43" s="8"/>
      <c r="B43" s="147"/>
      <c r="C43" s="148"/>
      <c r="D43" s="294" t="s">
        <v>256</v>
      </c>
      <c r="E43" s="295"/>
      <c r="F43" s="296" t="s">
        <v>254</v>
      </c>
      <c r="G43" s="297"/>
      <c r="H43" s="297"/>
      <c r="I43" s="297"/>
      <c r="J43" s="297"/>
      <c r="K43" s="298"/>
      <c r="L43" s="107" t="s">
        <v>9</v>
      </c>
    </row>
    <row r="44" spans="1:12" ht="26.25" customHeight="1">
      <c r="A44" s="8"/>
      <c r="B44" s="147"/>
      <c r="C44" s="148"/>
      <c r="D44" s="294" t="s">
        <v>257</v>
      </c>
      <c r="E44" s="295"/>
      <c r="F44" s="299" t="s">
        <v>277</v>
      </c>
      <c r="G44" s="300"/>
      <c r="H44" s="300"/>
      <c r="I44" s="300"/>
      <c r="J44" s="300"/>
      <c r="K44" s="300"/>
      <c r="L44" s="107" t="s">
        <v>218</v>
      </c>
    </row>
    <row r="45" spans="1:12" ht="26.25" customHeight="1">
      <c r="A45" s="8"/>
      <c r="B45" s="147"/>
      <c r="C45" s="148"/>
      <c r="D45" s="287" t="s">
        <v>258</v>
      </c>
      <c r="E45" s="288"/>
      <c r="F45" s="289" t="s">
        <v>283</v>
      </c>
      <c r="G45" s="290"/>
      <c r="H45" s="290"/>
      <c r="I45" s="290"/>
      <c r="J45" s="290"/>
      <c r="K45" s="291"/>
      <c r="L45" s="107"/>
    </row>
    <row r="46" spans="1:12" ht="26.25" customHeight="1">
      <c r="A46" s="8"/>
      <c r="B46" s="147"/>
      <c r="C46" s="148"/>
      <c r="D46" s="287" t="s">
        <v>259</v>
      </c>
      <c r="E46" s="288"/>
      <c r="F46" s="289" t="s">
        <v>284</v>
      </c>
      <c r="G46" s="290"/>
      <c r="H46" s="290"/>
      <c r="I46" s="290"/>
      <c r="J46" s="290"/>
      <c r="K46" s="291"/>
      <c r="L46" s="13"/>
    </row>
    <row r="47" spans="1:12" ht="26.25" customHeight="1">
      <c r="A47" s="8"/>
      <c r="B47" s="147"/>
      <c r="C47" s="148"/>
      <c r="D47" s="271" t="s">
        <v>260</v>
      </c>
      <c r="E47" s="272"/>
      <c r="F47" s="273" t="s">
        <v>206</v>
      </c>
      <c r="G47" s="274"/>
      <c r="H47" s="274"/>
      <c r="I47" s="274"/>
      <c r="J47" s="274"/>
      <c r="K47" s="275"/>
      <c r="L47" s="13"/>
    </row>
    <row r="48" spans="1:12" ht="26.25" customHeight="1" thickBot="1">
      <c r="A48" s="8"/>
      <c r="B48" s="149"/>
      <c r="C48" s="150"/>
      <c r="D48" s="301" t="s">
        <v>261</v>
      </c>
      <c r="E48" s="302"/>
      <c r="F48" s="303" t="s">
        <v>263</v>
      </c>
      <c r="G48" s="304"/>
      <c r="H48" s="304"/>
      <c r="I48" s="304"/>
      <c r="J48" s="304"/>
      <c r="K48" s="305"/>
      <c r="L48" s="16"/>
    </row>
    <row r="49" spans="1:12" ht="26.25" customHeight="1" thickBot="1">
      <c r="A49" s="10"/>
      <c r="B49" s="124"/>
      <c r="C49" s="125"/>
      <c r="D49" s="126" t="s">
        <v>6</v>
      </c>
      <c r="E49" s="127"/>
      <c r="F49" s="128" t="s">
        <v>253</v>
      </c>
      <c r="G49" s="129"/>
      <c r="H49" s="129"/>
      <c r="I49" s="129"/>
      <c r="J49" s="129"/>
      <c r="K49" s="130"/>
      <c r="L49" s="108"/>
    </row>
    <row r="50" spans="1:12" ht="26.25" customHeight="1">
      <c r="A50" s="7" t="s">
        <v>47</v>
      </c>
      <c r="B50" s="141" t="s">
        <v>32</v>
      </c>
      <c r="C50" s="142"/>
      <c r="D50" s="283" t="s">
        <v>238</v>
      </c>
      <c r="E50" s="284"/>
      <c r="F50" s="185" t="s">
        <v>268</v>
      </c>
      <c r="G50" s="276"/>
      <c r="H50" s="276"/>
      <c r="I50" s="276"/>
      <c r="J50" s="276"/>
      <c r="K50" s="276"/>
      <c r="L50" s="22" t="s">
        <v>29</v>
      </c>
    </row>
    <row r="51" spans="1:12" ht="26.25" customHeight="1">
      <c r="A51" s="8" t="s">
        <v>212</v>
      </c>
      <c r="B51" s="269" t="s">
        <v>285</v>
      </c>
      <c r="C51" s="270"/>
      <c r="D51" s="147" t="s">
        <v>239</v>
      </c>
      <c r="E51" s="148"/>
      <c r="F51" s="277" t="s">
        <v>267</v>
      </c>
      <c r="G51" s="278"/>
      <c r="H51" s="278"/>
      <c r="I51" s="278"/>
      <c r="J51" s="278"/>
      <c r="K51" s="279"/>
      <c r="L51" s="15" t="s">
        <v>8</v>
      </c>
    </row>
    <row r="52" spans="1:12" ht="26.25" customHeight="1">
      <c r="A52" s="8"/>
      <c r="B52" s="147"/>
      <c r="C52" s="148"/>
      <c r="D52" s="285"/>
      <c r="E52" s="286"/>
      <c r="F52" s="280"/>
      <c r="G52" s="281"/>
      <c r="H52" s="281"/>
      <c r="I52" s="281"/>
      <c r="J52" s="281"/>
      <c r="K52" s="282"/>
      <c r="L52" s="13" t="s">
        <v>9</v>
      </c>
    </row>
    <row r="53" spans="1:12" ht="26.25" customHeight="1" thickBot="1">
      <c r="A53" s="8"/>
      <c r="B53" s="149"/>
      <c r="C53" s="150"/>
      <c r="D53" s="149"/>
      <c r="E53" s="150"/>
      <c r="F53" s="131"/>
      <c r="G53" s="132"/>
      <c r="H53" s="132"/>
      <c r="I53" s="132"/>
      <c r="J53" s="132"/>
      <c r="K53" s="133"/>
      <c r="L53" s="13" t="s">
        <v>216</v>
      </c>
    </row>
    <row r="54" spans="1:12" ht="84.75" customHeight="1" thickBot="1">
      <c r="A54" s="4" t="s">
        <v>7</v>
      </c>
      <c r="B54" s="152" t="s">
        <v>164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4"/>
    </row>
    <row r="55" spans="1:12" ht="15" customHeight="1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</row>
  </sheetData>
  <mergeCells count="118">
    <mergeCell ref="B31:C31"/>
    <mergeCell ref="D31:E31"/>
    <mergeCell ref="F31:K31"/>
    <mergeCell ref="B5:G5"/>
    <mergeCell ref="I5:L5"/>
    <mergeCell ref="B6:C6"/>
    <mergeCell ref="E6:G6"/>
    <mergeCell ref="I6:L6"/>
    <mergeCell ref="B7:C7"/>
    <mergeCell ref="E7:G7"/>
    <mergeCell ref="I7:L7"/>
    <mergeCell ref="A12:L12"/>
    <mergeCell ref="B13:C13"/>
    <mergeCell ref="D13:E13"/>
    <mergeCell ref="F13:K13"/>
    <mergeCell ref="D16:E16"/>
    <mergeCell ref="F16:K16"/>
    <mergeCell ref="D17:E17"/>
    <mergeCell ref="F17:K17"/>
    <mergeCell ref="B14:C14"/>
    <mergeCell ref="D14:E14"/>
    <mergeCell ref="F14:K14"/>
    <mergeCell ref="D15:E15"/>
    <mergeCell ref="F15:K15"/>
    <mergeCell ref="A1:L1"/>
    <mergeCell ref="A2:L2"/>
    <mergeCell ref="B3:G3"/>
    <mergeCell ref="K3:L3"/>
    <mergeCell ref="B4:G4"/>
    <mergeCell ref="I4:L4"/>
    <mergeCell ref="C10:L10"/>
    <mergeCell ref="A11:B11"/>
    <mergeCell ref="C11:L11"/>
    <mergeCell ref="I8:L8"/>
    <mergeCell ref="A9:L9"/>
    <mergeCell ref="A10:B10"/>
    <mergeCell ref="B15:C21"/>
    <mergeCell ref="F18:K18"/>
    <mergeCell ref="D18:E18"/>
    <mergeCell ref="D19:E19"/>
    <mergeCell ref="F19:K19"/>
    <mergeCell ref="F20:K20"/>
    <mergeCell ref="F21:K21"/>
    <mergeCell ref="D20:E20"/>
    <mergeCell ref="D21:E21"/>
    <mergeCell ref="B32:C32"/>
    <mergeCell ref="D32:E32"/>
    <mergeCell ref="F32:K32"/>
    <mergeCell ref="B22:C22"/>
    <mergeCell ref="D22:E22"/>
    <mergeCell ref="F22:K22"/>
    <mergeCell ref="F23:K23"/>
    <mergeCell ref="F24:K24"/>
    <mergeCell ref="F25:K25"/>
    <mergeCell ref="F26:K26"/>
    <mergeCell ref="F27:K27"/>
    <mergeCell ref="F28:K28"/>
    <mergeCell ref="B23:C23"/>
    <mergeCell ref="F30:K30"/>
    <mergeCell ref="D30:E30"/>
    <mergeCell ref="F29:K29"/>
    <mergeCell ref="D29:E29"/>
    <mergeCell ref="B24:C30"/>
    <mergeCell ref="D23:E23"/>
    <mergeCell ref="D24:E24"/>
    <mergeCell ref="D25:E25"/>
    <mergeCell ref="D26:E26"/>
    <mergeCell ref="D27:E27"/>
    <mergeCell ref="D28:E28"/>
    <mergeCell ref="D39:E39"/>
    <mergeCell ref="F39:K39"/>
    <mergeCell ref="B40:C40"/>
    <mergeCell ref="D40:E40"/>
    <mergeCell ref="F40:K40"/>
    <mergeCell ref="F36:K36"/>
    <mergeCell ref="D37:E37"/>
    <mergeCell ref="F37:K37"/>
    <mergeCell ref="D38:E38"/>
    <mergeCell ref="F38:K38"/>
    <mergeCell ref="B33:C39"/>
    <mergeCell ref="D33:E33"/>
    <mergeCell ref="F33:K33"/>
    <mergeCell ref="D34:E34"/>
    <mergeCell ref="F34:K34"/>
    <mergeCell ref="D35:E35"/>
    <mergeCell ref="F35:K35"/>
    <mergeCell ref="D36:E36"/>
    <mergeCell ref="D45:E45"/>
    <mergeCell ref="F45:K45"/>
    <mergeCell ref="D46:E46"/>
    <mergeCell ref="F46:K46"/>
    <mergeCell ref="B41:C41"/>
    <mergeCell ref="D41:E41"/>
    <mergeCell ref="F41:K41"/>
    <mergeCell ref="D42:E42"/>
    <mergeCell ref="F42:K42"/>
    <mergeCell ref="D43:E43"/>
    <mergeCell ref="F43:K43"/>
    <mergeCell ref="D44:E44"/>
    <mergeCell ref="F44:K44"/>
    <mergeCell ref="B42:C48"/>
    <mergeCell ref="D48:E48"/>
    <mergeCell ref="F48:K48"/>
    <mergeCell ref="B51:C53"/>
    <mergeCell ref="B49:C49"/>
    <mergeCell ref="D49:E49"/>
    <mergeCell ref="F49:K49"/>
    <mergeCell ref="D47:E47"/>
    <mergeCell ref="F47:K47"/>
    <mergeCell ref="B54:L54"/>
    <mergeCell ref="A55:L55"/>
    <mergeCell ref="B50:C50"/>
    <mergeCell ref="F50:K50"/>
    <mergeCell ref="F51:K52"/>
    <mergeCell ref="F53:K53"/>
    <mergeCell ref="D53:E53"/>
    <mergeCell ref="D50:E50"/>
    <mergeCell ref="D51:E52"/>
  </mergeCells>
  <phoneticPr fontId="21" type="noConversion"/>
  <printOptions horizontalCentered="1"/>
  <pageMargins left="0.74803149606299213" right="0.74803149606299213" top="0.39370078740157483" bottom="0.39370078740157483" header="0.39370078740157483" footer="0.39370078740157483"/>
  <pageSetup scale="57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zoomScale="85" zoomScaleNormal="85" workbookViewId="0">
      <selection activeCell="S16" sqref="S16"/>
    </sheetView>
  </sheetViews>
  <sheetFormatPr defaultRowHeight="16.5"/>
  <cols>
    <col min="12" max="12" width="12.875" customWidth="1"/>
    <col min="16" max="16" width="18.125" customWidth="1"/>
    <col min="17" max="17" width="22.5" customWidth="1"/>
    <col min="18" max="19" width="18.125" customWidth="1"/>
    <col min="20" max="20" width="18" customWidth="1"/>
  </cols>
  <sheetData>
    <row r="2" spans="1:20" ht="45.75">
      <c r="A2" s="161" t="s">
        <v>294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20" ht="17.25" thickBot="1">
      <c r="A3" s="172" t="s">
        <v>295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20" ht="26.25" customHeight="1" thickBot="1">
      <c r="A4" s="4" t="s">
        <v>296</v>
      </c>
      <c r="B4" s="162" t="s">
        <v>297</v>
      </c>
      <c r="C4" s="163"/>
      <c r="D4" s="163"/>
      <c r="E4" s="163"/>
      <c r="F4" s="163"/>
      <c r="G4" s="164"/>
      <c r="H4" s="118" t="s">
        <v>298</v>
      </c>
      <c r="I4" s="117" t="s">
        <v>299</v>
      </c>
      <c r="J4" s="118" t="s">
        <v>300</v>
      </c>
      <c r="K4" s="162" t="s">
        <v>301</v>
      </c>
      <c r="L4" s="164"/>
    </row>
    <row r="5" spans="1:20" ht="26.25" customHeight="1" thickBot="1">
      <c r="A5" s="6" t="s">
        <v>302</v>
      </c>
      <c r="B5" s="162" t="s">
        <v>303</v>
      </c>
      <c r="C5" s="163"/>
      <c r="D5" s="163"/>
      <c r="E5" s="163"/>
      <c r="F5" s="163"/>
      <c r="G5" s="164"/>
      <c r="H5" s="1" t="s">
        <v>304</v>
      </c>
      <c r="I5" s="162" t="s">
        <v>305</v>
      </c>
      <c r="J5" s="163"/>
      <c r="K5" s="163"/>
      <c r="L5" s="164"/>
    </row>
    <row r="6" spans="1:20" ht="26.25" customHeight="1" thickBot="1">
      <c r="A6" s="6" t="s">
        <v>306</v>
      </c>
      <c r="B6" s="162" t="s">
        <v>307</v>
      </c>
      <c r="C6" s="163"/>
      <c r="D6" s="163"/>
      <c r="E6" s="163"/>
      <c r="F6" s="163"/>
      <c r="G6" s="164"/>
      <c r="H6" s="1" t="s">
        <v>308</v>
      </c>
      <c r="I6" s="162" t="s">
        <v>309</v>
      </c>
      <c r="J6" s="163"/>
      <c r="K6" s="163"/>
      <c r="L6" s="164"/>
    </row>
    <row r="7" spans="1:20" ht="26.25" customHeight="1" thickBot="1">
      <c r="A7" s="6" t="s">
        <v>310</v>
      </c>
      <c r="B7" s="162" t="s">
        <v>297</v>
      </c>
      <c r="C7" s="164"/>
      <c r="D7" s="1" t="s">
        <v>311</v>
      </c>
      <c r="E7" s="162" t="s">
        <v>312</v>
      </c>
      <c r="F7" s="163"/>
      <c r="G7" s="164"/>
      <c r="H7" s="1" t="s">
        <v>313</v>
      </c>
      <c r="I7" s="169" t="s">
        <v>314</v>
      </c>
      <c r="J7" s="170"/>
      <c r="K7" s="170"/>
      <c r="L7" s="171"/>
      <c r="P7" s="385" t="s">
        <v>413</v>
      </c>
      <c r="Q7" s="386"/>
      <c r="R7" s="387"/>
      <c r="S7" s="387"/>
      <c r="T7" s="388"/>
    </row>
    <row r="8" spans="1:20" ht="26.25" customHeight="1" thickBot="1">
      <c r="A8" s="6" t="s">
        <v>315</v>
      </c>
      <c r="B8" s="165" t="s">
        <v>316</v>
      </c>
      <c r="C8" s="164"/>
      <c r="D8" s="1" t="s">
        <v>0</v>
      </c>
      <c r="E8" s="166"/>
      <c r="F8" s="167"/>
      <c r="G8" s="168"/>
      <c r="H8" s="1" t="s">
        <v>317</v>
      </c>
      <c r="I8" s="169" t="s">
        <v>318</v>
      </c>
      <c r="J8" s="170"/>
      <c r="K8" s="170"/>
      <c r="L8" s="171"/>
      <c r="P8" s="119" t="s">
        <v>319</v>
      </c>
      <c r="Q8" s="120" t="s">
        <v>320</v>
      </c>
      <c r="R8" s="121" t="s">
        <v>321</v>
      </c>
      <c r="S8" s="121" t="s">
        <v>322</v>
      </c>
      <c r="T8" s="122" t="s">
        <v>323</v>
      </c>
    </row>
    <row r="9" spans="1:20" ht="26.25" customHeight="1" thickBot="1">
      <c r="A9" s="6" t="s">
        <v>324</v>
      </c>
      <c r="B9" s="1" t="s">
        <v>325</v>
      </c>
      <c r="C9" s="116">
        <v>4</v>
      </c>
      <c r="D9" s="1" t="s">
        <v>326</v>
      </c>
      <c r="E9" s="116">
        <v>0</v>
      </c>
      <c r="F9" s="1" t="s">
        <v>327</v>
      </c>
      <c r="G9" s="116">
        <v>0</v>
      </c>
      <c r="H9" s="3"/>
      <c r="I9" s="179"/>
      <c r="J9" s="180"/>
      <c r="K9" s="180"/>
      <c r="L9" s="181"/>
      <c r="P9" s="380">
        <v>5980000</v>
      </c>
      <c r="Q9" s="382">
        <v>112000</v>
      </c>
      <c r="R9" s="375">
        <f>(P9+Q9)*0.03</f>
        <v>182760</v>
      </c>
      <c r="S9" s="377">
        <v>26900</v>
      </c>
      <c r="T9" s="378">
        <f>(P9+Q9)-R9-S11</f>
        <v>986540</v>
      </c>
    </row>
    <row r="10" spans="1:20" ht="26.25" customHeight="1" thickBot="1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P10" s="380"/>
      <c r="Q10" s="383"/>
      <c r="R10" s="375"/>
      <c r="S10" s="377"/>
      <c r="T10" s="378"/>
    </row>
    <row r="11" spans="1:20" ht="26.25" customHeight="1" thickBot="1">
      <c r="A11" s="173" t="s">
        <v>328</v>
      </c>
      <c r="B11" s="174"/>
      <c r="C11" s="152" t="s">
        <v>329</v>
      </c>
      <c r="D11" s="153"/>
      <c r="E11" s="153"/>
      <c r="F11" s="153"/>
      <c r="G11" s="153"/>
      <c r="H11" s="153"/>
      <c r="I11" s="153"/>
      <c r="J11" s="153"/>
      <c r="K11" s="153"/>
      <c r="L11" s="154"/>
      <c r="P11" s="381"/>
      <c r="Q11" s="384"/>
      <c r="R11" s="376"/>
      <c r="S11" s="123">
        <f>S9*183</f>
        <v>4922700</v>
      </c>
      <c r="T11" s="379"/>
    </row>
    <row r="12" spans="1:20" ht="26.25" customHeight="1" thickBot="1">
      <c r="A12" s="183" t="s">
        <v>330</v>
      </c>
      <c r="B12" s="184"/>
      <c r="C12" s="152" t="s">
        <v>331</v>
      </c>
      <c r="D12" s="153"/>
      <c r="E12" s="153"/>
      <c r="F12" s="153"/>
      <c r="G12" s="153"/>
      <c r="H12" s="153"/>
      <c r="I12" s="153"/>
      <c r="J12" s="153"/>
      <c r="K12" s="153"/>
      <c r="L12" s="154"/>
    </row>
    <row r="13" spans="1:20" ht="26.2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</row>
    <row r="14" spans="1:20" ht="26.25" customHeight="1" thickBot="1">
      <c r="A14" s="4" t="s">
        <v>1</v>
      </c>
      <c r="B14" s="173" t="s">
        <v>2</v>
      </c>
      <c r="C14" s="174"/>
      <c r="D14" s="173" t="s">
        <v>3</v>
      </c>
      <c r="E14" s="174"/>
      <c r="F14" s="173" t="s">
        <v>4</v>
      </c>
      <c r="G14" s="175"/>
      <c r="H14" s="175"/>
      <c r="I14" s="175"/>
      <c r="J14" s="175"/>
      <c r="K14" s="174"/>
      <c r="L14" s="118" t="s">
        <v>332</v>
      </c>
    </row>
    <row r="15" spans="1:20" ht="26.25" customHeight="1">
      <c r="A15" s="7" t="s">
        <v>333</v>
      </c>
      <c r="B15" s="283" t="s">
        <v>334</v>
      </c>
      <c r="C15" s="358"/>
      <c r="D15" s="359" t="s">
        <v>227</v>
      </c>
      <c r="E15" s="284"/>
      <c r="F15" s="360" t="s">
        <v>335</v>
      </c>
      <c r="G15" s="361"/>
      <c r="H15" s="361"/>
      <c r="I15" s="361"/>
      <c r="J15" s="361"/>
      <c r="K15" s="362"/>
      <c r="L15" s="18" t="s">
        <v>336</v>
      </c>
    </row>
    <row r="16" spans="1:20" ht="26.25" customHeight="1">
      <c r="A16" s="113" t="s">
        <v>337</v>
      </c>
      <c r="B16" s="373"/>
      <c r="C16" s="374"/>
      <c r="D16" s="357" t="s">
        <v>338</v>
      </c>
      <c r="E16" s="357"/>
      <c r="F16" s="347" t="s">
        <v>204</v>
      </c>
      <c r="G16" s="348"/>
      <c r="H16" s="348"/>
      <c r="I16" s="348"/>
      <c r="J16" s="348"/>
      <c r="K16" s="349"/>
      <c r="L16" s="19" t="s">
        <v>339</v>
      </c>
    </row>
    <row r="17" spans="1:17" ht="26.25" customHeight="1">
      <c r="A17" s="8"/>
      <c r="B17" s="134"/>
      <c r="C17" s="372"/>
      <c r="D17" s="357" t="s">
        <v>340</v>
      </c>
      <c r="E17" s="357"/>
      <c r="F17" s="347" t="s">
        <v>341</v>
      </c>
      <c r="G17" s="348"/>
      <c r="H17" s="348"/>
      <c r="I17" s="348"/>
      <c r="J17" s="348"/>
      <c r="K17" s="349"/>
      <c r="L17" s="13" t="s">
        <v>342</v>
      </c>
    </row>
    <row r="18" spans="1:17" ht="26.25" customHeight="1">
      <c r="A18" s="8"/>
      <c r="B18" s="134"/>
      <c r="C18" s="372"/>
      <c r="D18" s="352" t="s">
        <v>343</v>
      </c>
      <c r="E18" s="357"/>
      <c r="F18" s="347" t="s">
        <v>344</v>
      </c>
      <c r="G18" s="348"/>
      <c r="H18" s="348"/>
      <c r="I18" s="348"/>
      <c r="J18" s="348"/>
      <c r="K18" s="349"/>
      <c r="L18" s="13" t="s">
        <v>345</v>
      </c>
      <c r="P18" s="389" t="s">
        <v>411</v>
      </c>
      <c r="Q18" s="389"/>
    </row>
    <row r="19" spans="1:17" ht="26.25" customHeight="1">
      <c r="A19" s="8"/>
      <c r="B19" s="134"/>
      <c r="C19" s="370"/>
      <c r="D19" s="350" t="s">
        <v>346</v>
      </c>
      <c r="E19" s="351"/>
      <c r="F19" s="347" t="s">
        <v>347</v>
      </c>
      <c r="G19" s="348"/>
      <c r="H19" s="348"/>
      <c r="I19" s="348"/>
      <c r="J19" s="348"/>
      <c r="K19" s="349"/>
      <c r="L19" s="112"/>
      <c r="P19" s="389" t="s">
        <v>412</v>
      </c>
      <c r="Q19" s="389"/>
    </row>
    <row r="20" spans="1:17" ht="26.25" customHeight="1">
      <c r="A20" s="8"/>
      <c r="B20" s="269"/>
      <c r="C20" s="371"/>
      <c r="D20" s="352" t="s">
        <v>348</v>
      </c>
      <c r="E20" s="352"/>
      <c r="F20" s="347" t="s">
        <v>349</v>
      </c>
      <c r="G20" s="348"/>
      <c r="H20" s="348"/>
      <c r="I20" s="348"/>
      <c r="J20" s="348"/>
      <c r="K20" s="349"/>
      <c r="L20" s="112"/>
    </row>
    <row r="21" spans="1:17" ht="26.25" customHeight="1">
      <c r="A21" s="8"/>
      <c r="B21" s="338"/>
      <c r="C21" s="368"/>
      <c r="D21" s="352" t="s">
        <v>350</v>
      </c>
      <c r="E21" s="352"/>
      <c r="F21" s="347" t="s">
        <v>351</v>
      </c>
      <c r="G21" s="348"/>
      <c r="H21" s="348"/>
      <c r="I21" s="348"/>
      <c r="J21" s="348"/>
      <c r="K21" s="349"/>
      <c r="L21" s="112"/>
    </row>
    <row r="22" spans="1:17" ht="26.25" customHeight="1" thickBot="1">
      <c r="A22" s="8"/>
      <c r="B22" s="149"/>
      <c r="C22" s="369"/>
      <c r="D22" s="355" t="s">
        <v>352</v>
      </c>
      <c r="E22" s="356"/>
      <c r="F22" s="353" t="s">
        <v>353</v>
      </c>
      <c r="G22" s="353"/>
      <c r="H22" s="353"/>
      <c r="I22" s="353"/>
      <c r="J22" s="353"/>
      <c r="K22" s="354"/>
      <c r="L22" s="112"/>
    </row>
    <row r="23" spans="1:17" ht="26.25" customHeight="1" thickBot="1">
      <c r="A23" s="10"/>
      <c r="B23" s="124"/>
      <c r="C23" s="125"/>
      <c r="D23" s="126" t="s">
        <v>6</v>
      </c>
      <c r="E23" s="127"/>
      <c r="F23" s="128" t="s">
        <v>354</v>
      </c>
      <c r="G23" s="129"/>
      <c r="H23" s="129"/>
      <c r="I23" s="129"/>
      <c r="J23" s="129"/>
      <c r="K23" s="130"/>
      <c r="L23" s="115"/>
    </row>
    <row r="24" spans="1:17" ht="26.25" customHeight="1">
      <c r="A24" s="7" t="s">
        <v>355</v>
      </c>
      <c r="B24" s="283" t="s">
        <v>158</v>
      </c>
      <c r="C24" s="284"/>
      <c r="D24" s="283" t="s">
        <v>356</v>
      </c>
      <c r="E24" s="342"/>
      <c r="F24" s="326" t="s">
        <v>357</v>
      </c>
      <c r="G24" s="327"/>
      <c r="H24" s="327"/>
      <c r="I24" s="327"/>
      <c r="J24" s="327"/>
      <c r="K24" s="328"/>
      <c r="L24" s="14" t="s">
        <v>358</v>
      </c>
    </row>
    <row r="25" spans="1:17" ht="26.25" customHeight="1">
      <c r="A25" s="8" t="s">
        <v>359</v>
      </c>
      <c r="B25" s="340"/>
      <c r="C25" s="341"/>
      <c r="D25" s="343" t="s">
        <v>360</v>
      </c>
      <c r="E25" s="339"/>
      <c r="F25" s="329" t="s">
        <v>219</v>
      </c>
      <c r="G25" s="330"/>
      <c r="H25" s="330"/>
      <c r="I25" s="330"/>
      <c r="J25" s="330"/>
      <c r="K25" s="331"/>
      <c r="L25" s="15" t="s">
        <v>361</v>
      </c>
    </row>
    <row r="26" spans="1:17" ht="26.25" customHeight="1">
      <c r="A26" s="8"/>
      <c r="B26" s="147"/>
      <c r="C26" s="148"/>
      <c r="D26" s="343" t="s">
        <v>362</v>
      </c>
      <c r="E26" s="339"/>
      <c r="F26" s="332" t="s">
        <v>363</v>
      </c>
      <c r="G26" s="333"/>
      <c r="H26" s="333"/>
      <c r="I26" s="333"/>
      <c r="J26" s="333"/>
      <c r="K26" s="334"/>
      <c r="L26" s="13" t="s">
        <v>342</v>
      </c>
    </row>
    <row r="27" spans="1:17" ht="26.25" customHeight="1">
      <c r="A27" s="8"/>
      <c r="B27" s="147"/>
      <c r="C27" s="148"/>
      <c r="D27" s="338" t="s">
        <v>241</v>
      </c>
      <c r="E27" s="339"/>
      <c r="F27" s="332" t="s">
        <v>364</v>
      </c>
      <c r="G27" s="333"/>
      <c r="H27" s="333"/>
      <c r="I27" s="333"/>
      <c r="J27" s="333"/>
      <c r="K27" s="334"/>
      <c r="L27" s="13" t="s">
        <v>345</v>
      </c>
    </row>
    <row r="28" spans="1:17" ht="26.25" customHeight="1">
      <c r="A28" s="8"/>
      <c r="B28" s="147"/>
      <c r="C28" s="148"/>
      <c r="D28" s="338" t="s">
        <v>365</v>
      </c>
      <c r="E28" s="339"/>
      <c r="F28" s="332" t="s">
        <v>366</v>
      </c>
      <c r="G28" s="333"/>
      <c r="H28" s="333"/>
      <c r="I28" s="333"/>
      <c r="J28" s="333"/>
      <c r="K28" s="334"/>
      <c r="L28" s="20"/>
    </row>
    <row r="29" spans="1:17" ht="26.25" customHeight="1" thickBot="1">
      <c r="A29" s="8"/>
      <c r="B29" s="147"/>
      <c r="C29" s="148"/>
      <c r="D29" s="338" t="s">
        <v>346</v>
      </c>
      <c r="E29" s="339"/>
      <c r="F29" s="332" t="s">
        <v>367</v>
      </c>
      <c r="G29" s="333"/>
      <c r="H29" s="333"/>
      <c r="I29" s="333"/>
      <c r="J29" s="333"/>
      <c r="K29" s="334"/>
      <c r="L29" s="16"/>
    </row>
    <row r="30" spans="1:17" ht="26.25" customHeight="1" thickBot="1">
      <c r="A30" s="8"/>
      <c r="B30" s="147"/>
      <c r="C30" s="148"/>
      <c r="D30" s="338" t="s">
        <v>368</v>
      </c>
      <c r="E30" s="339"/>
      <c r="F30" s="332" t="s">
        <v>369</v>
      </c>
      <c r="G30" s="333"/>
      <c r="H30" s="333"/>
      <c r="I30" s="333"/>
      <c r="J30" s="333"/>
      <c r="K30" s="334"/>
      <c r="L30" s="114"/>
    </row>
    <row r="31" spans="1:17" ht="26.25" customHeight="1" thickBot="1">
      <c r="A31" s="8"/>
      <c r="B31" s="149"/>
      <c r="C31" s="150"/>
      <c r="D31" s="149" t="s">
        <v>370</v>
      </c>
      <c r="E31" s="150"/>
      <c r="F31" s="335" t="s">
        <v>371</v>
      </c>
      <c r="G31" s="336"/>
      <c r="H31" s="336"/>
      <c r="I31" s="336"/>
      <c r="J31" s="336"/>
      <c r="K31" s="337"/>
      <c r="L31" s="114"/>
    </row>
    <row r="32" spans="1:17" ht="26.25" customHeight="1" thickBot="1">
      <c r="A32" s="10"/>
      <c r="B32" s="124"/>
      <c r="C32" s="125"/>
      <c r="D32" s="126" t="s">
        <v>6</v>
      </c>
      <c r="E32" s="127"/>
      <c r="F32" s="128" t="s">
        <v>354</v>
      </c>
      <c r="G32" s="129"/>
      <c r="H32" s="129"/>
      <c r="I32" s="129"/>
      <c r="J32" s="129"/>
      <c r="K32" s="130"/>
      <c r="L32" s="115"/>
    </row>
    <row r="33" spans="1:12" ht="26.25" customHeight="1">
      <c r="A33" s="99" t="s">
        <v>372</v>
      </c>
      <c r="B33" s="320" t="s">
        <v>373</v>
      </c>
      <c r="C33" s="321"/>
      <c r="D33" s="292" t="s">
        <v>374</v>
      </c>
      <c r="E33" s="322"/>
      <c r="F33" s="323" t="s">
        <v>357</v>
      </c>
      <c r="G33" s="324"/>
      <c r="H33" s="324"/>
      <c r="I33" s="324"/>
      <c r="J33" s="324"/>
      <c r="K33" s="325"/>
      <c r="L33" s="102" t="s">
        <v>375</v>
      </c>
    </row>
    <row r="34" spans="1:12" ht="26.25" customHeight="1">
      <c r="A34" s="100" t="s">
        <v>376</v>
      </c>
      <c r="B34" s="147"/>
      <c r="C34" s="148"/>
      <c r="D34" s="287" t="s">
        <v>377</v>
      </c>
      <c r="E34" s="316"/>
      <c r="F34" s="310" t="s">
        <v>378</v>
      </c>
      <c r="G34" s="311"/>
      <c r="H34" s="311"/>
      <c r="I34" s="311"/>
      <c r="J34" s="311"/>
      <c r="K34" s="312"/>
      <c r="L34" s="103" t="s">
        <v>361</v>
      </c>
    </row>
    <row r="35" spans="1:12" ht="26.25" customHeight="1">
      <c r="A35" s="8"/>
      <c r="B35" s="147"/>
      <c r="C35" s="148"/>
      <c r="D35" s="287" t="s">
        <v>379</v>
      </c>
      <c r="E35" s="316"/>
      <c r="F35" s="317" t="s">
        <v>380</v>
      </c>
      <c r="G35" s="318"/>
      <c r="H35" s="318"/>
      <c r="I35" s="318"/>
      <c r="J35" s="318"/>
      <c r="K35" s="319"/>
      <c r="L35" s="104" t="s">
        <v>342</v>
      </c>
    </row>
    <row r="36" spans="1:12" ht="26.25" customHeight="1">
      <c r="A36" s="8"/>
      <c r="B36" s="147"/>
      <c r="C36" s="148"/>
      <c r="D36" s="271" t="s">
        <v>381</v>
      </c>
      <c r="E36" s="148"/>
      <c r="F36" s="310" t="s">
        <v>382</v>
      </c>
      <c r="G36" s="311"/>
      <c r="H36" s="311"/>
      <c r="I36" s="311"/>
      <c r="J36" s="311"/>
      <c r="K36" s="312"/>
      <c r="L36" s="13" t="s">
        <v>383</v>
      </c>
    </row>
    <row r="37" spans="1:12" ht="26.25" customHeight="1">
      <c r="A37" s="8"/>
      <c r="B37" s="147"/>
      <c r="C37" s="148"/>
      <c r="D37" s="287" t="s">
        <v>384</v>
      </c>
      <c r="E37" s="316"/>
      <c r="F37" s="310" t="s">
        <v>385</v>
      </c>
      <c r="G37" s="311"/>
      <c r="H37" s="311"/>
      <c r="I37" s="311"/>
      <c r="J37" s="311"/>
      <c r="K37" s="312"/>
      <c r="L37" s="105"/>
    </row>
    <row r="38" spans="1:12" ht="26.25" customHeight="1">
      <c r="A38" s="8"/>
      <c r="B38" s="147"/>
      <c r="C38" s="148"/>
      <c r="D38" s="287" t="s">
        <v>386</v>
      </c>
      <c r="E38" s="313"/>
      <c r="F38" s="314" t="s">
        <v>387</v>
      </c>
      <c r="G38" s="311"/>
      <c r="H38" s="311"/>
      <c r="I38" s="311"/>
      <c r="J38" s="311"/>
      <c r="K38" s="312"/>
      <c r="L38" s="103"/>
    </row>
    <row r="39" spans="1:12" ht="26.25" customHeight="1">
      <c r="A39" s="8"/>
      <c r="B39" s="147"/>
      <c r="C39" s="148"/>
      <c r="D39" s="294" t="s">
        <v>388</v>
      </c>
      <c r="E39" s="315"/>
      <c r="F39" s="314" t="s">
        <v>389</v>
      </c>
      <c r="G39" s="311"/>
      <c r="H39" s="311"/>
      <c r="I39" s="311"/>
      <c r="J39" s="311"/>
      <c r="K39" s="312"/>
      <c r="L39" s="103"/>
    </row>
    <row r="40" spans="1:12" ht="26.25" customHeight="1" thickBot="1">
      <c r="A40" s="101"/>
      <c r="B40" s="149"/>
      <c r="C40" s="150"/>
      <c r="D40" s="301" t="s">
        <v>390</v>
      </c>
      <c r="E40" s="306"/>
      <c r="F40" s="307" t="s">
        <v>371</v>
      </c>
      <c r="G40" s="308"/>
      <c r="H40" s="308"/>
      <c r="I40" s="308"/>
      <c r="J40" s="308"/>
      <c r="K40" s="309"/>
      <c r="L40" s="106"/>
    </row>
    <row r="41" spans="1:12" ht="26.25" customHeight="1" thickBot="1">
      <c r="A41" s="10"/>
      <c r="B41" s="124"/>
      <c r="C41" s="125"/>
      <c r="D41" s="126" t="s">
        <v>6</v>
      </c>
      <c r="E41" s="127"/>
      <c r="F41" s="128" t="s">
        <v>391</v>
      </c>
      <c r="G41" s="129"/>
      <c r="H41" s="129"/>
      <c r="I41" s="129"/>
      <c r="J41" s="129"/>
      <c r="K41" s="130"/>
      <c r="L41" s="115"/>
    </row>
    <row r="42" spans="1:12" ht="26.25" customHeight="1">
      <c r="A42" s="7" t="s">
        <v>392</v>
      </c>
      <c r="B42" s="141" t="s">
        <v>373</v>
      </c>
      <c r="C42" s="142"/>
      <c r="D42" s="292" t="s">
        <v>356</v>
      </c>
      <c r="E42" s="293"/>
      <c r="F42" s="185" t="s">
        <v>357</v>
      </c>
      <c r="G42" s="276"/>
      <c r="H42" s="276"/>
      <c r="I42" s="276"/>
      <c r="J42" s="276"/>
      <c r="K42" s="276"/>
      <c r="L42" s="22" t="s">
        <v>393</v>
      </c>
    </row>
    <row r="43" spans="1:12" ht="26.25" customHeight="1">
      <c r="A43" s="8" t="s">
        <v>394</v>
      </c>
      <c r="B43" s="269"/>
      <c r="C43" s="270"/>
      <c r="D43" s="271" t="s">
        <v>228</v>
      </c>
      <c r="E43" s="148"/>
      <c r="F43" s="289" t="s">
        <v>395</v>
      </c>
      <c r="G43" s="290"/>
      <c r="H43" s="290"/>
      <c r="I43" s="290"/>
      <c r="J43" s="290"/>
      <c r="K43" s="291"/>
      <c r="L43" s="20" t="s">
        <v>361</v>
      </c>
    </row>
    <row r="44" spans="1:12" ht="26.25" customHeight="1">
      <c r="A44" s="8"/>
      <c r="B44" s="147"/>
      <c r="C44" s="148"/>
      <c r="D44" s="294" t="s">
        <v>256</v>
      </c>
      <c r="E44" s="295"/>
      <c r="F44" s="277" t="s">
        <v>396</v>
      </c>
      <c r="G44" s="278"/>
      <c r="H44" s="278"/>
      <c r="I44" s="278"/>
      <c r="J44" s="278"/>
      <c r="K44" s="278"/>
      <c r="L44" s="107" t="s">
        <v>342</v>
      </c>
    </row>
    <row r="45" spans="1:12" ht="26.25" customHeight="1">
      <c r="A45" s="8"/>
      <c r="B45" s="147"/>
      <c r="C45" s="148"/>
      <c r="D45" s="294" t="s">
        <v>397</v>
      </c>
      <c r="E45" s="295"/>
      <c r="F45" s="366" t="s">
        <v>398</v>
      </c>
      <c r="G45" s="367"/>
      <c r="H45" s="367"/>
      <c r="I45" s="367"/>
      <c r="J45" s="367"/>
      <c r="K45" s="367"/>
      <c r="L45" s="107" t="s">
        <v>399</v>
      </c>
    </row>
    <row r="46" spans="1:12" ht="26.25" customHeight="1">
      <c r="A46" s="8"/>
      <c r="B46" s="147"/>
      <c r="C46" s="148"/>
      <c r="D46" s="287" t="s">
        <v>242</v>
      </c>
      <c r="E46" s="288"/>
      <c r="F46" s="289" t="s">
        <v>400</v>
      </c>
      <c r="G46" s="290"/>
      <c r="H46" s="290"/>
      <c r="I46" s="290"/>
      <c r="J46" s="290"/>
      <c r="K46" s="290"/>
      <c r="L46" s="107"/>
    </row>
    <row r="47" spans="1:12" ht="26.25" customHeight="1">
      <c r="A47" s="8"/>
      <c r="B47" s="147"/>
      <c r="C47" s="148"/>
      <c r="D47" s="287" t="s">
        <v>401</v>
      </c>
      <c r="E47" s="288"/>
      <c r="F47" s="296" t="s">
        <v>254</v>
      </c>
      <c r="G47" s="297"/>
      <c r="H47" s="297"/>
      <c r="I47" s="297"/>
      <c r="J47" s="297"/>
      <c r="K47" s="298"/>
      <c r="L47" s="13"/>
    </row>
    <row r="48" spans="1:12" ht="26.25" customHeight="1">
      <c r="A48" s="8"/>
      <c r="B48" s="147"/>
      <c r="C48" s="148"/>
      <c r="D48" s="271" t="s">
        <v>260</v>
      </c>
      <c r="E48" s="272"/>
      <c r="F48" s="363" t="s">
        <v>349</v>
      </c>
      <c r="G48" s="364"/>
      <c r="H48" s="364"/>
      <c r="I48" s="364"/>
      <c r="J48" s="364"/>
      <c r="K48" s="365"/>
      <c r="L48" s="13"/>
    </row>
    <row r="49" spans="1:12" ht="26.25" customHeight="1" thickBot="1">
      <c r="A49" s="8"/>
      <c r="B49" s="149"/>
      <c r="C49" s="150"/>
      <c r="D49" s="301" t="s">
        <v>402</v>
      </c>
      <c r="E49" s="302"/>
      <c r="F49" s="303" t="s">
        <v>371</v>
      </c>
      <c r="G49" s="304"/>
      <c r="H49" s="304"/>
      <c r="I49" s="304"/>
      <c r="J49" s="304"/>
      <c r="K49" s="305"/>
      <c r="L49" s="16"/>
    </row>
    <row r="50" spans="1:12" ht="26.25" customHeight="1" thickBot="1">
      <c r="A50" s="10"/>
      <c r="B50" s="124"/>
      <c r="C50" s="125"/>
      <c r="D50" s="126" t="s">
        <v>6</v>
      </c>
      <c r="E50" s="127"/>
      <c r="F50" s="128" t="s">
        <v>391</v>
      </c>
      <c r="G50" s="129"/>
      <c r="H50" s="129"/>
      <c r="I50" s="129"/>
      <c r="J50" s="129"/>
      <c r="K50" s="130"/>
      <c r="L50" s="115"/>
    </row>
    <row r="51" spans="1:12">
      <c r="A51" s="7" t="s">
        <v>403</v>
      </c>
      <c r="B51" s="141" t="s">
        <v>373</v>
      </c>
      <c r="C51" s="142"/>
      <c r="D51" s="283" t="s">
        <v>404</v>
      </c>
      <c r="E51" s="284"/>
      <c r="F51" s="185" t="s">
        <v>405</v>
      </c>
      <c r="G51" s="276"/>
      <c r="H51" s="276"/>
      <c r="I51" s="276"/>
      <c r="J51" s="276"/>
      <c r="K51" s="276"/>
      <c r="L51" s="22" t="s">
        <v>393</v>
      </c>
    </row>
    <row r="52" spans="1:12">
      <c r="A52" s="8" t="s">
        <v>406</v>
      </c>
      <c r="B52" s="134"/>
      <c r="C52" s="135"/>
      <c r="D52" s="147" t="s">
        <v>407</v>
      </c>
      <c r="E52" s="148"/>
      <c r="F52" s="277" t="s">
        <v>408</v>
      </c>
      <c r="G52" s="278"/>
      <c r="H52" s="278"/>
      <c r="I52" s="278"/>
      <c r="J52" s="278"/>
      <c r="K52" s="279"/>
      <c r="L52" s="15" t="s">
        <v>361</v>
      </c>
    </row>
    <row r="53" spans="1:12">
      <c r="A53" s="8"/>
      <c r="B53" s="134"/>
      <c r="C53" s="135"/>
      <c r="D53" s="285"/>
      <c r="E53" s="286"/>
      <c r="F53" s="280"/>
      <c r="G53" s="281"/>
      <c r="H53" s="281"/>
      <c r="I53" s="281"/>
      <c r="J53" s="281"/>
      <c r="K53" s="282"/>
      <c r="L53" s="13" t="s">
        <v>409</v>
      </c>
    </row>
    <row r="54" spans="1:12" ht="27.75" thickBot="1">
      <c r="A54" s="8"/>
      <c r="B54" s="134"/>
      <c r="C54" s="135"/>
      <c r="D54" s="149"/>
      <c r="E54" s="150"/>
      <c r="F54" s="131"/>
      <c r="G54" s="132"/>
      <c r="H54" s="132"/>
      <c r="I54" s="132"/>
      <c r="J54" s="132"/>
      <c r="K54" s="133"/>
      <c r="L54" s="13" t="s">
        <v>410</v>
      </c>
    </row>
    <row r="55" spans="1:12" ht="26.25" customHeight="1" thickBot="1">
      <c r="A55" s="4" t="s">
        <v>7</v>
      </c>
      <c r="B55" s="152" t="s">
        <v>164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4"/>
    </row>
  </sheetData>
  <mergeCells count="133">
    <mergeCell ref="P18:Q18"/>
    <mergeCell ref="P19:Q19"/>
    <mergeCell ref="B6:G6"/>
    <mergeCell ref="I6:L6"/>
    <mergeCell ref="B7:C7"/>
    <mergeCell ref="E7:G7"/>
    <mergeCell ref="I7:L7"/>
    <mergeCell ref="P7:T7"/>
    <mergeCell ref="A2:L2"/>
    <mergeCell ref="A3:L3"/>
    <mergeCell ref="B4:G4"/>
    <mergeCell ref="K4:L4"/>
    <mergeCell ref="B5:G5"/>
    <mergeCell ref="I5:L5"/>
    <mergeCell ref="R9:R11"/>
    <mergeCell ref="S9:S10"/>
    <mergeCell ref="T9:T11"/>
    <mergeCell ref="A10:L10"/>
    <mergeCell ref="A11:B11"/>
    <mergeCell ref="C11:L11"/>
    <mergeCell ref="B8:C8"/>
    <mergeCell ref="E8:G8"/>
    <mergeCell ref="I8:L8"/>
    <mergeCell ref="I9:L9"/>
    <mergeCell ref="P9:P11"/>
    <mergeCell ref="Q9:Q11"/>
    <mergeCell ref="B15:C15"/>
    <mergeCell ref="D15:E15"/>
    <mergeCell ref="F15:K15"/>
    <mergeCell ref="B16:C16"/>
    <mergeCell ref="D16:E16"/>
    <mergeCell ref="F16:K16"/>
    <mergeCell ref="A12:B12"/>
    <mergeCell ref="C12:L12"/>
    <mergeCell ref="A13:L13"/>
    <mergeCell ref="B14:C14"/>
    <mergeCell ref="D14:E14"/>
    <mergeCell ref="F14:K14"/>
    <mergeCell ref="B19:C19"/>
    <mergeCell ref="D19:E19"/>
    <mergeCell ref="F19:K19"/>
    <mergeCell ref="B20:C20"/>
    <mergeCell ref="D20:E20"/>
    <mergeCell ref="F20:K20"/>
    <mergeCell ref="B17:C17"/>
    <mergeCell ref="D17:E17"/>
    <mergeCell ref="F17:K17"/>
    <mergeCell ref="B18:C18"/>
    <mergeCell ref="D18:E18"/>
    <mergeCell ref="F18:K18"/>
    <mergeCell ref="B23:C23"/>
    <mergeCell ref="D23:E23"/>
    <mergeCell ref="F23:K23"/>
    <mergeCell ref="B24:C24"/>
    <mergeCell ref="D24:E24"/>
    <mergeCell ref="F24:K24"/>
    <mergeCell ref="B21:C21"/>
    <mergeCell ref="D21:E21"/>
    <mergeCell ref="F21:K21"/>
    <mergeCell ref="B22:C22"/>
    <mergeCell ref="D22:E22"/>
    <mergeCell ref="F22:K22"/>
    <mergeCell ref="F29:K29"/>
    <mergeCell ref="D30:E30"/>
    <mergeCell ref="F30:K30"/>
    <mergeCell ref="D31:E31"/>
    <mergeCell ref="F31:K31"/>
    <mergeCell ref="B32:C32"/>
    <mergeCell ref="D32:E32"/>
    <mergeCell ref="F32:K32"/>
    <mergeCell ref="B25:C31"/>
    <mergeCell ref="D25:E25"/>
    <mergeCell ref="F25:K25"/>
    <mergeCell ref="D26:E26"/>
    <mergeCell ref="F26:K26"/>
    <mergeCell ref="D27:E27"/>
    <mergeCell ref="F27:K27"/>
    <mergeCell ref="D28:E28"/>
    <mergeCell ref="F28:K28"/>
    <mergeCell ref="D29:E29"/>
    <mergeCell ref="B33:C33"/>
    <mergeCell ref="D33:E33"/>
    <mergeCell ref="F33:K33"/>
    <mergeCell ref="B34:C40"/>
    <mergeCell ref="D34:E34"/>
    <mergeCell ref="F34:K34"/>
    <mergeCell ref="D35:E35"/>
    <mergeCell ref="F35:K35"/>
    <mergeCell ref="D36:E36"/>
    <mergeCell ref="F36:K36"/>
    <mergeCell ref="D40:E40"/>
    <mergeCell ref="F40:K40"/>
    <mergeCell ref="B41:C41"/>
    <mergeCell ref="D41:E41"/>
    <mergeCell ref="F41:K41"/>
    <mergeCell ref="B42:C42"/>
    <mergeCell ref="D42:E42"/>
    <mergeCell ref="F42:K42"/>
    <mergeCell ref="D37:E37"/>
    <mergeCell ref="F37:K37"/>
    <mergeCell ref="D38:E38"/>
    <mergeCell ref="F38:K38"/>
    <mergeCell ref="D39:E39"/>
    <mergeCell ref="F39:K39"/>
    <mergeCell ref="F47:K47"/>
    <mergeCell ref="D48:E48"/>
    <mergeCell ref="F48:K48"/>
    <mergeCell ref="D49:E49"/>
    <mergeCell ref="F49:K49"/>
    <mergeCell ref="B50:C50"/>
    <mergeCell ref="D50:E50"/>
    <mergeCell ref="F50:K50"/>
    <mergeCell ref="B43:C49"/>
    <mergeCell ref="D43:E43"/>
    <mergeCell ref="F43:K43"/>
    <mergeCell ref="D44:E44"/>
    <mergeCell ref="F44:K44"/>
    <mergeCell ref="D45:E45"/>
    <mergeCell ref="F45:K45"/>
    <mergeCell ref="D46:E46"/>
    <mergeCell ref="F46:K46"/>
    <mergeCell ref="D47:E47"/>
    <mergeCell ref="B54:C54"/>
    <mergeCell ref="D54:E54"/>
    <mergeCell ref="F54:K54"/>
    <mergeCell ref="B55:L55"/>
    <mergeCell ref="B51:C51"/>
    <mergeCell ref="D51:E51"/>
    <mergeCell ref="F51:K51"/>
    <mergeCell ref="B52:C52"/>
    <mergeCell ref="D52:E53"/>
    <mergeCell ref="F52:K53"/>
    <mergeCell ref="B53:C53"/>
  </mergeCells>
  <phoneticPr fontId="2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일정표1안</vt:lpstr>
      <vt:lpstr>세부견적(한룡)</vt:lpstr>
      <vt:lpstr>세부견적(한룡_페닌)_1안</vt:lpstr>
      <vt:lpstr>세부견적(한룡_페닌)_2안</vt:lpstr>
      <vt:lpstr>세부견적(한룡_호텔디즈니랜드X)_3안</vt:lpstr>
      <vt:lpstr>일정표_1안_한룡여행사</vt:lpstr>
      <vt:lpstr>일정표 내부용</vt:lpstr>
      <vt:lpstr>'세부견적(한룡)'!Print_Area</vt:lpstr>
      <vt:lpstr>'세부견적(한룡_페닌)_1안'!Print_Area</vt:lpstr>
      <vt:lpstr>'세부견적(한룡_페닌)_2안'!Print_Area</vt:lpstr>
      <vt:lpstr>'세부견적(한룡_호텔디즈니랜드X)_3안'!Print_Area</vt:lpstr>
      <vt:lpstr>일정표_1안_한룡여행사!Print_Area</vt:lpstr>
      <vt:lpstr>일정표1안!Print_Area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TK-SUNNY</dc:creator>
  <cp:lastModifiedBy>MYCOM</cp:lastModifiedBy>
  <cp:lastPrinted>2025-02-17T08:24:05Z</cp:lastPrinted>
  <dcterms:created xsi:type="dcterms:W3CDTF">2024-05-28T05:32:14Z</dcterms:created>
  <dcterms:modified xsi:type="dcterms:W3CDTF">2025-04-22T07:05:30Z</dcterms:modified>
</cp:coreProperties>
</file>