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5840" activeTab="2"/>
  </bookViews>
  <sheets>
    <sheet name="24-26" sheetId="10" r:id="rId1"/>
    <sheet name="25-26" sheetId="8" r:id="rId2"/>
    <sheet name="VIVA WINTER FESTIVAL_프로그램" sheetId="9" r:id="rId3"/>
  </sheets>
  <definedNames>
    <definedName name="_xlnm.Print_Area" localSheetId="1">'25-26'!$A$1:$L$25</definedName>
    <definedName name="_xlnm.Print_Area" localSheetId="2">'VIVA WINTER FESTIVAL_프로그램'!$A$1:$F$35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8" l="1"/>
  <c r="J11" i="8"/>
  <c r="J10" i="8"/>
  <c r="J9" i="8"/>
  <c r="J8" i="8"/>
  <c r="J7" i="8"/>
  <c r="J6" i="8"/>
  <c r="J5" i="8"/>
  <c r="J4" i="8"/>
  <c r="I12" i="8"/>
  <c r="I11" i="8"/>
  <c r="I10" i="8"/>
  <c r="I9" i="8"/>
  <c r="I8" i="8"/>
  <c r="I7" i="8"/>
  <c r="I6" i="8"/>
  <c r="I5" i="8"/>
  <c r="I4" i="8"/>
  <c r="H12" i="8"/>
  <c r="H11" i="8"/>
  <c r="H10" i="8"/>
  <c r="H9" i="8"/>
  <c r="H8" i="8"/>
  <c r="H7" i="8"/>
  <c r="H6" i="8"/>
  <c r="H5" i="8"/>
  <c r="H4" i="8"/>
  <c r="G12" i="8"/>
  <c r="G11" i="8"/>
  <c r="G10" i="8"/>
  <c r="G9" i="8"/>
  <c r="G8" i="8"/>
  <c r="G7" i="8"/>
  <c r="G6" i="8"/>
  <c r="G5" i="8"/>
  <c r="G4" i="8"/>
  <c r="E14" i="10" l="1"/>
  <c r="E15" i="10"/>
  <c r="E16" i="10"/>
  <c r="E17" i="10"/>
  <c r="E18" i="10"/>
  <c r="E19" i="10"/>
  <c r="E20" i="10"/>
  <c r="E21" i="10"/>
  <c r="F12" i="8" l="1"/>
  <c r="F6" i="8"/>
  <c r="F7" i="8"/>
  <c r="F8" i="8"/>
  <c r="F9" i="8"/>
  <c r="F10" i="8"/>
  <c r="F11" i="8"/>
  <c r="F5" i="8"/>
  <c r="F4" i="8"/>
  <c r="E21" i="8" l="1"/>
  <c r="E20" i="8"/>
  <c r="E19" i="8"/>
  <c r="E18" i="8"/>
  <c r="E17" i="8"/>
  <c r="E16" i="8"/>
  <c r="E15" i="8"/>
</calcChain>
</file>

<file path=xl/sharedStrings.xml><?xml version="1.0" encoding="utf-8"?>
<sst xmlns="http://schemas.openxmlformats.org/spreadsheetml/2006/main" count="208" uniqueCount="119">
  <si>
    <t>구분</t>
    <phoneticPr fontId="2" type="noConversion"/>
  </si>
  <si>
    <t>8/25-11/30</t>
    <phoneticPr fontId="2" type="noConversion"/>
  </si>
  <si>
    <t>12/1-19</t>
    <phoneticPr fontId="2" type="noConversion"/>
  </si>
  <si>
    <t>1/1-31</t>
    <phoneticPr fontId="2" type="noConversion"/>
  </si>
  <si>
    <t>2/1-28</t>
    <phoneticPr fontId="2" type="noConversion"/>
  </si>
  <si>
    <t>12/20-31</t>
    <phoneticPr fontId="2" type="noConversion"/>
  </si>
  <si>
    <t>비고</t>
    <phoneticPr fontId="2" type="noConversion"/>
  </si>
  <si>
    <t>객실
(소노벨)</t>
    <phoneticPr fontId="2" type="noConversion"/>
  </si>
  <si>
    <t>대/소 구분없음</t>
    <phoneticPr fontId="2" type="noConversion"/>
  </si>
  <si>
    <t>패밀리 A ~ C동
 (2~3인)</t>
    <phoneticPr fontId="2" type="noConversion"/>
  </si>
  <si>
    <t>주 중</t>
    <phoneticPr fontId="2" type="noConversion"/>
  </si>
  <si>
    <t>금</t>
    <phoneticPr fontId="2" type="noConversion"/>
  </si>
  <si>
    <t>토/공휴일 전날</t>
    <phoneticPr fontId="2" type="noConversion"/>
  </si>
  <si>
    <t xml:space="preserve">스위트 A ~ C동
 (3~5인)
</t>
    <phoneticPr fontId="2" type="noConversion"/>
  </si>
  <si>
    <t>조식</t>
    <phoneticPr fontId="2" type="noConversion"/>
  </si>
  <si>
    <t>스키
(일반)</t>
    <phoneticPr fontId="2" type="noConversion"/>
  </si>
  <si>
    <t>곤돌라</t>
    <phoneticPr fontId="2" type="noConversion"/>
  </si>
  <si>
    <t>대/소 구분없음 (왕복 1회)</t>
    <phoneticPr fontId="2" type="noConversion"/>
  </si>
  <si>
    <t>렌탈 + 무빙워크
(초보자용)</t>
    <phoneticPr fontId="2" type="noConversion"/>
  </si>
  <si>
    <t>주중</t>
    <phoneticPr fontId="2" type="noConversion"/>
  </si>
  <si>
    <t>대/소 구분없음 (7H 기준)</t>
    <phoneticPr fontId="2" type="noConversion"/>
  </si>
  <si>
    <t>주말(토/일/휴일)</t>
    <phoneticPr fontId="2" type="noConversion"/>
  </si>
  <si>
    <t>주말(토/일/휴일)</t>
    <phoneticPr fontId="2" type="noConversion"/>
  </si>
  <si>
    <t>렌탈 + 리프트
(중급자용)</t>
    <phoneticPr fontId="2" type="noConversion"/>
  </si>
  <si>
    <t>주중</t>
    <phoneticPr fontId="2" type="noConversion"/>
  </si>
  <si>
    <t>소노위랜드 
(종일권)</t>
    <phoneticPr fontId="2" type="noConversion"/>
  </si>
  <si>
    <t>오션월드 (종일권)</t>
    <phoneticPr fontId="2" type="noConversion"/>
  </si>
  <si>
    <t>찜질방 포함, 구명조끼 별도</t>
    <phoneticPr fontId="2" type="noConversion"/>
  </si>
  <si>
    <t>선구매</t>
    <phoneticPr fontId="2" type="noConversion"/>
  </si>
  <si>
    <t>현장</t>
    <phoneticPr fontId="2" type="noConversion"/>
  </si>
  <si>
    <t>커미션 (가이드)</t>
    <phoneticPr fontId="2" type="noConversion"/>
  </si>
  <si>
    <t>스키복</t>
    <phoneticPr fontId="2" type="noConversion"/>
  </si>
  <si>
    <t>삼황여행사 가격(25/26)</t>
    <phoneticPr fontId="2" type="noConversion"/>
  </si>
  <si>
    <t>원가(25/26)</t>
    <phoneticPr fontId="2" type="noConversion"/>
  </si>
  <si>
    <t>■ 25/26 동계시즌 VIVA WINTER FESTIVAL 프로그램</t>
    <phoneticPr fontId="2" type="noConversion"/>
  </si>
  <si>
    <t>- VIVALDIPARK VIVA WINTER FESTIVAL Schedule</t>
    <phoneticPr fontId="2" type="noConversion"/>
  </si>
  <si>
    <t>No</t>
    <phoneticPr fontId="2" type="noConversion"/>
  </si>
  <si>
    <t>Period</t>
    <phoneticPr fontId="2" type="noConversion"/>
  </si>
  <si>
    <t>16th Dec. 2025 - 17th Dec. 2025</t>
    <phoneticPr fontId="2" type="noConversion"/>
  </si>
  <si>
    <t>12th Feb. 2026 - 13th Feb. 2026</t>
    <phoneticPr fontId="2" type="noConversion"/>
  </si>
  <si>
    <t>- VIVALDIPARK VIVA WINTER FESTIVAL Program Summary</t>
    <phoneticPr fontId="2" type="noConversion"/>
  </si>
  <si>
    <t>시간</t>
    <phoneticPr fontId="2" type="noConversion"/>
  </si>
  <si>
    <t>DAY 1</t>
    <phoneticPr fontId="2" type="noConversion"/>
  </si>
  <si>
    <t>DAY 2</t>
    <phoneticPr fontId="2" type="noConversion"/>
  </si>
  <si>
    <t>서울 → 비발디파크</t>
    <phoneticPr fontId="2" type="noConversion"/>
  </si>
  <si>
    <t>비발디파크 → 서울</t>
    <phoneticPr fontId="2" type="noConversion"/>
  </si>
  <si>
    <t>서울 출발
[개별/여행사별 이동]</t>
    <phoneticPr fontId="2" type="noConversion"/>
  </si>
  <si>
    <t>조식(셰프스키친)</t>
    <phoneticPr fontId="2" type="noConversion"/>
  </si>
  <si>
    <t>체크아웃 후 집결</t>
    <phoneticPr fontId="2" type="noConversion"/>
  </si>
  <si>
    <t>SKI or SNOWY or OCEAN</t>
    <phoneticPr fontId="2" type="noConversion"/>
  </si>
  <si>
    <t>중식[자유식]</t>
    <phoneticPr fontId="2" type="noConversion"/>
  </si>
  <si>
    <t>SKI or SNOWY or OCEAN</t>
  </si>
  <si>
    <t>체크인</t>
    <phoneticPr fontId="2" type="noConversion"/>
  </si>
  <si>
    <t>장비 반납</t>
    <phoneticPr fontId="2" type="noConversion"/>
  </si>
  <si>
    <t>연회만찬&amp;럭키드로우</t>
    <phoneticPr fontId="2" type="noConversion"/>
  </si>
  <si>
    <t>서울 이동 및 해산</t>
    <phoneticPr fontId="2" type="noConversion"/>
  </si>
  <si>
    <t>자유시간</t>
    <phoneticPr fontId="2" type="noConversion"/>
  </si>
  <si>
    <t xml:space="preserve"> ※ 포함사항</t>
    <phoneticPr fontId="2" type="noConversion"/>
  </si>
  <si>
    <t>- 객실 : 패밀리/스위트/슈페리어 1박</t>
    <phoneticPr fontId="2" type="noConversion"/>
  </si>
  <si>
    <t>- 조식 : 1회(셰프스키친)</t>
    <phoneticPr fontId="2" type="noConversion"/>
  </si>
  <si>
    <t>- 스키 : 2회 (SKI or SNOWY or OCEAN)</t>
    <phoneticPr fontId="2" type="noConversion"/>
  </si>
  <si>
    <t>- 연회 : 집결 장소, 짐 보관 장소, 연회 만찬</t>
    <phoneticPr fontId="2" type="noConversion"/>
  </si>
  <si>
    <t>1인 공급가</t>
    <phoneticPr fontId="2" type="noConversion"/>
  </si>
  <si>
    <t>12/1-18</t>
    <phoneticPr fontId="2" type="noConversion"/>
  </si>
  <si>
    <t>12/19-31</t>
    <phoneticPr fontId="2" type="noConversion"/>
  </si>
  <si>
    <t>슈페리어 킹트윈 D동
 (2인)
구 소노문</t>
    <phoneticPr fontId="2" type="noConversion"/>
  </si>
  <si>
    <t>객실
(소노벨)</t>
    <phoneticPr fontId="2" type="noConversion"/>
  </si>
  <si>
    <t>VIVALDI PARK</t>
    <phoneticPr fontId="2" type="noConversion"/>
  </si>
  <si>
    <t>슈페리어 킹트윈 D동
 (2인)
구 소노문</t>
    <phoneticPr fontId="2" type="noConversion"/>
  </si>
  <si>
    <t>* 크리스마스(12/24-27), 연말(12/31-1/3), 구정연휴(2/13-18) 별도요금 적용</t>
    <phoneticPr fontId="2" type="noConversion"/>
  </si>
  <si>
    <t>스키복</t>
    <phoneticPr fontId="2" type="noConversion"/>
  </si>
  <si>
    <t>커미션 (가이드)</t>
    <phoneticPr fontId="2" type="noConversion"/>
  </si>
  <si>
    <t>현장</t>
    <phoneticPr fontId="2" type="noConversion"/>
  </si>
  <si>
    <t>선구매</t>
    <phoneticPr fontId="2" type="noConversion"/>
  </si>
  <si>
    <t>* 크리스마스 (12/24), 연말 (12/31), 구정연휴 (1/24-29) 별도요금 적용</t>
    <phoneticPr fontId="2" type="noConversion"/>
  </si>
  <si>
    <t>찜질방 포함, 구명조끼 별도</t>
    <phoneticPr fontId="2" type="noConversion"/>
  </si>
  <si>
    <t>오션월드 (종일권)</t>
    <phoneticPr fontId="2" type="noConversion"/>
  </si>
  <si>
    <t>주말(토/일/휴일)</t>
    <phoneticPr fontId="2" type="noConversion"/>
  </si>
  <si>
    <t>주중</t>
    <phoneticPr fontId="2" type="noConversion"/>
  </si>
  <si>
    <t>소노위랜드 
(종일권)</t>
    <phoneticPr fontId="2" type="noConversion"/>
  </si>
  <si>
    <t>소노위랜드 
(종일권)</t>
    <phoneticPr fontId="2" type="noConversion"/>
  </si>
  <si>
    <t>렌탈 + 리프트
(중급자용)</t>
    <phoneticPr fontId="2" type="noConversion"/>
  </si>
  <si>
    <t>대/소 구분없음 (7H 기준)</t>
    <phoneticPr fontId="2" type="noConversion"/>
  </si>
  <si>
    <t>렌탈 + 무빙워크
(초보자용)</t>
    <phoneticPr fontId="2" type="noConversion"/>
  </si>
  <si>
    <t>대/소 구분없음 (왕복 1회)</t>
    <phoneticPr fontId="2" type="noConversion"/>
  </si>
  <si>
    <t>곤돌라</t>
    <phoneticPr fontId="2" type="noConversion"/>
  </si>
  <si>
    <t>스키
(일반)</t>
    <phoneticPr fontId="2" type="noConversion"/>
  </si>
  <si>
    <t>대/소 구분없음</t>
    <phoneticPr fontId="2" type="noConversion"/>
  </si>
  <si>
    <t>조식</t>
    <phoneticPr fontId="2" type="noConversion"/>
  </si>
  <si>
    <t>토/휴전일</t>
    <phoneticPr fontId="2" type="noConversion"/>
  </si>
  <si>
    <t>금</t>
    <phoneticPr fontId="2" type="noConversion"/>
  </si>
  <si>
    <t>슈페리어</t>
    <phoneticPr fontId="2" type="noConversion"/>
  </si>
  <si>
    <t>일~목</t>
    <phoneticPr fontId="2" type="noConversion"/>
  </si>
  <si>
    <t>객실
(소노문)</t>
    <phoneticPr fontId="2" type="noConversion"/>
  </si>
  <si>
    <t>슈페리어</t>
    <phoneticPr fontId="2" type="noConversion"/>
  </si>
  <si>
    <t>일~목</t>
    <phoneticPr fontId="2" type="noConversion"/>
  </si>
  <si>
    <t>스위트룸 (3~5인)</t>
    <phoneticPr fontId="2" type="noConversion"/>
  </si>
  <si>
    <t>스위트룸 (3~5인)</t>
    <phoneticPr fontId="2" type="noConversion"/>
  </si>
  <si>
    <t>패밀리룸 (2~3인)</t>
    <phoneticPr fontId="2" type="noConversion"/>
  </si>
  <si>
    <t>패밀리룸 (2~3인)</t>
    <phoneticPr fontId="2" type="noConversion"/>
  </si>
  <si>
    <t>대/소 구분없음</t>
    <phoneticPr fontId="2" type="noConversion"/>
  </si>
  <si>
    <t>객실
(소노벨)</t>
    <phoneticPr fontId="2" type="noConversion"/>
  </si>
  <si>
    <t>대/소 구분없음</t>
    <phoneticPr fontId="2" type="noConversion"/>
  </si>
  <si>
    <t>객실
(소노벨)</t>
    <phoneticPr fontId="2" type="noConversion"/>
  </si>
  <si>
    <t>비고</t>
    <phoneticPr fontId="2" type="noConversion"/>
  </si>
  <si>
    <t>2/1-28</t>
    <phoneticPr fontId="2" type="noConversion"/>
  </si>
  <si>
    <t>1/1-31</t>
    <phoneticPr fontId="2" type="noConversion"/>
  </si>
  <si>
    <t>12/20-31</t>
    <phoneticPr fontId="2" type="noConversion"/>
  </si>
  <si>
    <t>12/1-19</t>
    <phoneticPr fontId="2" type="noConversion"/>
  </si>
  <si>
    <t>8/25-11/30</t>
    <phoneticPr fontId="2" type="noConversion"/>
  </si>
  <si>
    <t>구분</t>
    <phoneticPr fontId="2" type="noConversion"/>
  </si>
  <si>
    <t>2/1-28</t>
    <phoneticPr fontId="2" type="noConversion"/>
  </si>
  <si>
    <t>1/1-31</t>
    <phoneticPr fontId="2" type="noConversion"/>
  </si>
  <si>
    <t>12/20-31</t>
    <phoneticPr fontId="2" type="noConversion"/>
  </si>
  <si>
    <t>12/1-19</t>
    <phoneticPr fontId="2" type="noConversion"/>
  </si>
  <si>
    <t>8/25-11/30</t>
    <phoneticPr fontId="2" type="noConversion"/>
  </si>
  <si>
    <t>VAT 미포함</t>
    <phoneticPr fontId="2" type="noConversion"/>
  </si>
  <si>
    <t>원가</t>
    <phoneticPr fontId="2" type="noConversion"/>
  </si>
  <si>
    <t>삼황여행사 가격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</si>
</sst>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#,##0_);[Red]\(#,##0\)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대명체 보통"/>
      <family val="3"/>
      <charset val="129"/>
    </font>
    <font>
      <b/>
      <sz val="14"/>
      <color theme="1"/>
      <name val="대명체 굵게"/>
      <family val="3"/>
      <charset val="129"/>
    </font>
    <font>
      <b/>
      <sz val="11"/>
      <color theme="1"/>
      <name val="대명체 굵게"/>
      <family val="3"/>
      <charset val="129"/>
    </font>
    <font>
      <sz val="11"/>
      <color theme="1"/>
      <name val="대명체 보통"/>
      <family val="3"/>
      <charset val="129"/>
    </font>
    <font>
      <sz val="10"/>
      <color theme="1"/>
      <name val="대명체 굵게"/>
      <family val="3"/>
      <charset val="129"/>
    </font>
    <font>
      <sz val="10"/>
      <color theme="1"/>
      <name val="대명체 보통"/>
      <family val="3"/>
      <charset val="129"/>
    </font>
    <font>
      <b/>
      <sz val="10"/>
      <color theme="1"/>
      <name val="대명체 굵게"/>
      <family val="3"/>
      <charset val="129"/>
    </font>
    <font>
      <b/>
      <sz val="10"/>
      <color rgb="FF000000"/>
      <name val="대명체 굵게"/>
      <family val="3"/>
      <charset val="129"/>
    </font>
    <font>
      <sz val="10"/>
      <name val="대명체 보통"/>
      <family val="3"/>
      <charset val="129"/>
    </font>
    <font>
      <b/>
      <sz val="11"/>
      <color theme="1"/>
      <name val="대명체 보통"/>
      <family val="3"/>
      <charset val="129"/>
    </font>
    <font>
      <sz val="11"/>
      <color theme="1"/>
      <name val="대명체 굵게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5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0" xfId="0" applyNumberFormat="1" applyFont="1">
      <alignment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0" borderId="43" xfId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4" fillId="0" borderId="35" xfId="1" applyFont="1" applyBorder="1" applyAlignment="1">
      <alignment horizontal="center" vertical="center"/>
    </xf>
    <xf numFmtId="41" fontId="4" fillId="0" borderId="48" xfId="1" applyFont="1" applyBorder="1" applyAlignment="1">
      <alignment vertical="center"/>
    </xf>
    <xf numFmtId="41" fontId="4" fillId="0" borderId="29" xfId="1" applyFont="1" applyBorder="1" applyAlignment="1">
      <alignment horizontal="center" vertical="center"/>
    </xf>
    <xf numFmtId="41" fontId="4" fillId="0" borderId="52" xfId="1" applyFont="1" applyBorder="1" applyAlignment="1">
      <alignment horizontal="center" vertical="center"/>
    </xf>
    <xf numFmtId="41" fontId="4" fillId="0" borderId="31" xfId="1" applyFont="1" applyBorder="1" applyAlignment="1">
      <alignment horizontal="center" vertical="center"/>
    </xf>
    <xf numFmtId="41" fontId="4" fillId="0" borderId="27" xfId="1" applyFont="1" applyBorder="1" applyAlignment="1">
      <alignment horizontal="center" vertical="center"/>
    </xf>
    <xf numFmtId="41" fontId="4" fillId="0" borderId="53" xfId="1" applyFont="1" applyBorder="1" applyAlignment="1">
      <alignment vertical="center" wrapText="1"/>
    </xf>
    <xf numFmtId="49" fontId="3" fillId="0" borderId="0" xfId="0" applyNumberFormat="1" applyFont="1">
      <alignment vertical="center"/>
    </xf>
    <xf numFmtId="41" fontId="4" fillId="0" borderId="3" xfId="1" applyFont="1" applyBorder="1" applyAlignment="1">
      <alignment horizontal="center" vertical="center"/>
    </xf>
    <xf numFmtId="41" fontId="4" fillId="0" borderId="48" xfId="1" applyFont="1" applyBorder="1" applyAlignment="1">
      <alignment horizontal="left" vertical="center" indent="1"/>
    </xf>
    <xf numFmtId="41" fontId="4" fillId="0" borderId="13" xfId="1" applyFont="1" applyBorder="1" applyAlignment="1">
      <alignment horizontal="left" vertical="center" indent="1"/>
    </xf>
    <xf numFmtId="41" fontId="4" fillId="0" borderId="36" xfId="1" applyFont="1" applyBorder="1" applyAlignment="1">
      <alignment horizontal="left" vertical="center" indent="1"/>
    </xf>
    <xf numFmtId="41" fontId="4" fillId="0" borderId="36" xfId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0" fontId="7" fillId="3" borderId="0" xfId="2" applyNumberFormat="1" applyFont="1" applyFill="1">
      <alignment vertical="center"/>
    </xf>
    <xf numFmtId="0" fontId="7" fillId="0" borderId="0" xfId="2" applyNumberFormat="1" applyFont="1">
      <alignment vertical="center"/>
    </xf>
    <xf numFmtId="0" fontId="10" fillId="4" borderId="0" xfId="0" applyFont="1" applyFill="1">
      <alignment vertical="center"/>
    </xf>
    <xf numFmtId="0" fontId="11" fillId="5" borderId="59" xfId="0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4" fillId="5" borderId="59" xfId="0" applyFont="1" applyFill="1" applyBorder="1" applyAlignment="1">
      <alignment horizontal="center" vertical="center" wrapText="1" readingOrder="1"/>
    </xf>
    <xf numFmtId="20" fontId="12" fillId="4" borderId="59" xfId="0" applyNumberFormat="1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 wrapText="1"/>
    </xf>
    <xf numFmtId="20" fontId="15" fillId="4" borderId="59" xfId="0" applyNumberFormat="1" applyFont="1" applyFill="1" applyBorder="1" applyAlignment="1">
      <alignment horizontal="center" vertical="center"/>
    </xf>
    <xf numFmtId="0" fontId="15" fillId="4" borderId="59" xfId="0" applyFont="1" applyFill="1" applyBorder="1" applyAlignment="1">
      <alignment horizontal="center" vertical="center"/>
    </xf>
    <xf numFmtId="20" fontId="12" fillId="4" borderId="0" xfId="0" applyNumberFormat="1" applyFont="1" applyFill="1" applyAlignment="1">
      <alignment horizontal="center" vertical="center"/>
    </xf>
    <xf numFmtId="0" fontId="12" fillId="4" borderId="0" xfId="0" applyFont="1" applyFill="1">
      <alignment vertical="center"/>
    </xf>
    <xf numFmtId="20" fontId="16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quotePrefix="1" applyFont="1" applyFill="1" applyAlignment="1">
      <alignment horizontal="left" vertical="center"/>
    </xf>
    <xf numFmtId="0" fontId="17" fillId="5" borderId="60" xfId="0" applyFont="1" applyFill="1" applyBorder="1" applyAlignment="1">
      <alignment horizontal="center" vertical="center"/>
    </xf>
    <xf numFmtId="177" fontId="16" fillId="0" borderId="59" xfId="0" applyNumberFormat="1" applyFont="1" applyBorder="1" applyAlignment="1">
      <alignment horizontal="center" vertical="center" wrapText="1"/>
    </xf>
    <xf numFmtId="41" fontId="4" fillId="0" borderId="41" xfId="1" applyFont="1" applyFill="1" applyBorder="1" applyAlignment="1">
      <alignment horizontal="center" vertical="center"/>
    </xf>
    <xf numFmtId="41" fontId="4" fillId="0" borderId="57" xfId="1" applyFont="1" applyFill="1" applyBorder="1" applyAlignment="1">
      <alignment horizontal="center" vertical="center"/>
    </xf>
    <xf numFmtId="41" fontId="4" fillId="0" borderId="45" xfId="1" applyFont="1" applyFill="1" applyBorder="1" applyAlignment="1">
      <alignment horizontal="center" vertical="center"/>
    </xf>
    <xf numFmtId="41" fontId="4" fillId="0" borderId="54" xfId="1" applyFont="1" applyFill="1" applyBorder="1" applyAlignment="1">
      <alignment horizontal="center" vertical="center"/>
    </xf>
    <xf numFmtId="41" fontId="4" fillId="0" borderId="46" xfId="1" applyFont="1" applyFill="1" applyBorder="1" applyAlignment="1">
      <alignment horizontal="center" vertical="center"/>
    </xf>
    <xf numFmtId="41" fontId="4" fillId="0" borderId="36" xfId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41" fontId="4" fillId="0" borderId="46" xfId="1" applyFont="1" applyBorder="1" applyAlignment="1">
      <alignment horizontal="center" vertical="center"/>
    </xf>
    <xf numFmtId="41" fontId="4" fillId="0" borderId="54" xfId="1" applyFont="1" applyBorder="1" applyAlignment="1">
      <alignment horizontal="center" vertical="center"/>
    </xf>
    <xf numFmtId="41" fontId="4" fillId="0" borderId="45" xfId="1" applyFont="1" applyBorder="1" applyAlignment="1">
      <alignment horizontal="center" vertical="center"/>
    </xf>
    <xf numFmtId="41" fontId="4" fillId="0" borderId="70" xfId="1" applyFont="1" applyBorder="1" applyAlignment="1">
      <alignment horizontal="center" vertical="center"/>
    </xf>
    <xf numFmtId="41" fontId="4" fillId="0" borderId="71" xfId="1" applyFont="1" applyBorder="1" applyAlignment="1">
      <alignment horizontal="center" vertical="center"/>
    </xf>
    <xf numFmtId="41" fontId="4" fillId="0" borderId="41" xfId="1" applyFont="1" applyBorder="1" applyAlignment="1">
      <alignment horizontal="center" vertical="center"/>
    </xf>
    <xf numFmtId="49" fontId="4" fillId="0" borderId="75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 wrapText="1"/>
    </xf>
    <xf numFmtId="49" fontId="4" fillId="0" borderId="69" xfId="0" applyNumberFormat="1" applyFont="1" applyBorder="1" applyAlignment="1">
      <alignment horizontal="center" vertical="center" wrapText="1"/>
    </xf>
    <xf numFmtId="49" fontId="4" fillId="0" borderId="74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left" vertical="center" indent="1"/>
    </xf>
    <xf numFmtId="49" fontId="4" fillId="0" borderId="13" xfId="0" applyNumberFormat="1" applyFont="1" applyBorder="1" applyAlignment="1">
      <alignment horizontal="left" vertical="center" indent="1"/>
    </xf>
    <xf numFmtId="49" fontId="4" fillId="0" borderId="12" xfId="0" applyNumberFormat="1" applyFont="1" applyBorder="1" applyAlignment="1">
      <alignment horizontal="left" vertical="center" indent="1"/>
    </xf>
    <xf numFmtId="49" fontId="4" fillId="0" borderId="25" xfId="0" applyNumberFormat="1" applyFont="1" applyBorder="1" applyAlignment="1">
      <alignment horizontal="left" vertical="center" indent="1"/>
    </xf>
    <xf numFmtId="49" fontId="4" fillId="0" borderId="15" xfId="0" applyNumberFormat="1" applyFont="1" applyBorder="1" applyAlignment="1">
      <alignment horizontal="left" vertical="center" indent="1"/>
    </xf>
    <xf numFmtId="49" fontId="4" fillId="0" borderId="44" xfId="0" applyNumberFormat="1" applyFont="1" applyBorder="1" applyAlignment="1">
      <alignment horizontal="left" vertical="center" indent="1"/>
    </xf>
    <xf numFmtId="49" fontId="4" fillId="0" borderId="26" xfId="0" applyNumberFormat="1" applyFont="1" applyBorder="1" applyAlignment="1">
      <alignment horizontal="left" vertical="center" indent="1"/>
    </xf>
    <xf numFmtId="49" fontId="3" fillId="2" borderId="38" xfId="0" applyNumberFormat="1" applyFont="1" applyFill="1" applyBorder="1" applyAlignment="1">
      <alignment horizontal="center" vertical="center"/>
    </xf>
    <xf numFmtId="49" fontId="3" fillId="2" borderId="39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49" fontId="4" fillId="0" borderId="51" xfId="0" applyNumberFormat="1" applyFont="1" applyBorder="1" applyAlignment="1">
      <alignment horizontal="left" vertical="center" indent="1"/>
    </xf>
    <xf numFmtId="49" fontId="4" fillId="0" borderId="20" xfId="0" applyNumberFormat="1" applyFont="1" applyBorder="1" applyAlignment="1">
      <alignment horizontal="left" vertical="center" indent="1"/>
    </xf>
    <xf numFmtId="49" fontId="4" fillId="0" borderId="24" xfId="0" applyNumberFormat="1" applyFont="1" applyBorder="1" applyAlignment="1">
      <alignment horizontal="left" vertical="center" indent="1"/>
    </xf>
    <xf numFmtId="49" fontId="4" fillId="0" borderId="19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70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left" vertical="center" indent="1"/>
    </xf>
    <xf numFmtId="49" fontId="4" fillId="0" borderId="19" xfId="0" applyNumberFormat="1" applyFont="1" applyBorder="1" applyAlignment="1">
      <alignment horizontal="left" vertical="center" indent="1"/>
    </xf>
    <xf numFmtId="49" fontId="4" fillId="0" borderId="17" xfId="0" applyNumberFormat="1" applyFont="1" applyBorder="1" applyAlignment="1">
      <alignment horizontal="left" vertical="center" indent="1"/>
    </xf>
    <xf numFmtId="49" fontId="4" fillId="0" borderId="50" xfId="0" applyNumberFormat="1" applyFont="1" applyBorder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49" fontId="4" fillId="0" borderId="21" xfId="0" applyNumberFormat="1" applyFont="1" applyBorder="1" applyAlignment="1">
      <alignment horizontal="left" vertical="center" indent="1"/>
    </xf>
    <xf numFmtId="49" fontId="5" fillId="0" borderId="22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19" fillId="0" borderId="67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0" xfId="0" quotePrefix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quotePrefix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3" fillId="5" borderId="59" xfId="0" applyFont="1" applyFill="1" applyBorder="1" applyAlignment="1">
      <alignment horizontal="center" vertical="center"/>
    </xf>
    <xf numFmtId="0" fontId="15" fillId="4" borderId="59" xfId="0" applyFont="1" applyFill="1" applyBorder="1" applyAlignment="1">
      <alignment horizontal="center" vertical="center" wrapText="1"/>
    </xf>
    <xf numFmtId="0" fontId="11" fillId="5" borderId="63" xfId="0" applyFont="1" applyFill="1" applyBorder="1" applyAlignment="1">
      <alignment horizontal="center" vertical="center"/>
    </xf>
    <xf numFmtId="0" fontId="11" fillId="5" borderId="64" xfId="0" applyFont="1" applyFill="1" applyBorder="1" applyAlignment="1">
      <alignment horizontal="center" vertical="center"/>
    </xf>
    <xf numFmtId="176" fontId="12" fillId="0" borderId="65" xfId="0" applyNumberFormat="1" applyFont="1" applyBorder="1" applyAlignment="1">
      <alignment horizontal="center" vertical="center"/>
    </xf>
    <xf numFmtId="176" fontId="12" fillId="0" borderId="66" xfId="0" applyNumberFormat="1" applyFont="1" applyBorder="1" applyAlignment="1">
      <alignment horizontal="center" vertical="center"/>
    </xf>
    <xf numFmtId="176" fontId="12" fillId="0" borderId="63" xfId="0" applyNumberFormat="1" applyFont="1" applyBorder="1" applyAlignment="1">
      <alignment horizontal="center" vertical="center"/>
    </xf>
    <xf numFmtId="176" fontId="12" fillId="0" borderId="64" xfId="0" applyNumberFormat="1" applyFont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15" fillId="4" borderId="60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 wrapText="1"/>
    </xf>
    <xf numFmtId="0" fontId="12" fillId="4" borderId="62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>
      <alignment horizontal="center" vertical="center" wrapText="1"/>
    </xf>
    <xf numFmtId="0" fontId="15" fillId="4" borderId="62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5"/>
  <sheetViews>
    <sheetView workbookViewId="0">
      <selection activeCell="B1" sqref="B1:C2"/>
    </sheetView>
  </sheetViews>
  <sheetFormatPr defaultRowHeight="16.5"/>
  <cols>
    <col min="1" max="1" width="9" style="1"/>
    <col min="2" max="2" width="9.875" style="1" customWidth="1"/>
    <col min="3" max="3" width="13.875" style="1" customWidth="1"/>
    <col min="4" max="4" width="14.25" style="1" customWidth="1"/>
    <col min="5" max="5" width="14.375" style="1" customWidth="1"/>
    <col min="6" max="10" width="10" style="1" customWidth="1"/>
    <col min="11" max="11" width="14.625" style="1" customWidth="1"/>
    <col min="12" max="12" width="9" style="1"/>
    <col min="13" max="13" width="9.875" style="1" customWidth="1"/>
    <col min="14" max="14" width="13.875" style="1" customWidth="1"/>
    <col min="15" max="15" width="14.25" style="1" customWidth="1"/>
    <col min="16" max="16" width="14.375" style="1" customWidth="1"/>
    <col min="17" max="21" width="9.75" style="1" customWidth="1"/>
    <col min="22" max="22" width="14.625" style="1" customWidth="1"/>
    <col min="23" max="16384" width="9" style="1"/>
  </cols>
  <sheetData>
    <row r="1" spans="2:22">
      <c r="B1" s="113" t="s">
        <v>118</v>
      </c>
      <c r="C1" s="114"/>
      <c r="M1" s="113" t="s">
        <v>117</v>
      </c>
      <c r="N1" s="114"/>
    </row>
    <row r="2" spans="2:22" ht="17.25" thickBot="1">
      <c r="B2" s="115"/>
      <c r="C2" s="116"/>
      <c r="K2" s="68" t="s">
        <v>116</v>
      </c>
      <c r="M2" s="115"/>
      <c r="N2" s="116"/>
    </row>
    <row r="3" spans="2:22" s="6" customFormat="1" ht="21.75" customHeight="1" thickBot="1">
      <c r="B3" s="94" t="s">
        <v>110</v>
      </c>
      <c r="C3" s="95"/>
      <c r="D3" s="95"/>
      <c r="E3" s="96"/>
      <c r="F3" s="59" t="s">
        <v>115</v>
      </c>
      <c r="G3" s="8" t="s">
        <v>114</v>
      </c>
      <c r="H3" s="8" t="s">
        <v>113</v>
      </c>
      <c r="I3" s="7" t="s">
        <v>112</v>
      </c>
      <c r="J3" s="7" t="s">
        <v>111</v>
      </c>
      <c r="K3" s="9" t="s">
        <v>104</v>
      </c>
      <c r="M3" s="94" t="s">
        <v>110</v>
      </c>
      <c r="N3" s="95"/>
      <c r="O3" s="95"/>
      <c r="P3" s="96"/>
      <c r="Q3" s="59" t="s">
        <v>109</v>
      </c>
      <c r="R3" s="8" t="s">
        <v>108</v>
      </c>
      <c r="S3" s="8" t="s">
        <v>107</v>
      </c>
      <c r="T3" s="7" t="s">
        <v>106</v>
      </c>
      <c r="U3" s="7" t="s">
        <v>105</v>
      </c>
      <c r="V3" s="9" t="s">
        <v>104</v>
      </c>
    </row>
    <row r="4" spans="2:22" s="6" customFormat="1" ht="21.75" customHeight="1" thickTop="1">
      <c r="B4" s="69" t="s">
        <v>103</v>
      </c>
      <c r="C4" s="103" t="s">
        <v>92</v>
      </c>
      <c r="D4" s="104"/>
      <c r="E4" s="67" t="s">
        <v>99</v>
      </c>
      <c r="F4" s="66">
        <v>81000</v>
      </c>
      <c r="G4" s="11">
        <v>70200</v>
      </c>
      <c r="H4" s="11">
        <v>183600</v>
      </c>
      <c r="I4" s="12">
        <v>164160</v>
      </c>
      <c r="J4" s="12">
        <v>108000</v>
      </c>
      <c r="K4" s="92" t="s">
        <v>102</v>
      </c>
      <c r="M4" s="69" t="s">
        <v>101</v>
      </c>
      <c r="N4" s="103" t="s">
        <v>95</v>
      </c>
      <c r="O4" s="104"/>
      <c r="P4" s="67" t="s">
        <v>99</v>
      </c>
      <c r="Q4" s="66">
        <v>75000</v>
      </c>
      <c r="R4" s="11">
        <v>65000</v>
      </c>
      <c r="S4" s="11">
        <v>170000</v>
      </c>
      <c r="T4" s="12">
        <v>152000</v>
      </c>
      <c r="U4" s="12">
        <v>100000</v>
      </c>
      <c r="V4" s="92" t="s">
        <v>100</v>
      </c>
    </row>
    <row r="5" spans="2:22" s="6" customFormat="1" ht="21.75" customHeight="1">
      <c r="B5" s="70"/>
      <c r="C5" s="78"/>
      <c r="D5" s="79"/>
      <c r="E5" s="10" t="s">
        <v>97</v>
      </c>
      <c r="F5" s="63">
        <v>102600</v>
      </c>
      <c r="G5" s="13">
        <v>91800</v>
      </c>
      <c r="H5" s="13">
        <v>226800.00000000003</v>
      </c>
      <c r="I5" s="13">
        <v>203040</v>
      </c>
      <c r="J5" s="13">
        <v>129600.00000000001</v>
      </c>
      <c r="K5" s="91"/>
      <c r="M5" s="70"/>
      <c r="N5" s="78"/>
      <c r="O5" s="79"/>
      <c r="P5" s="10" t="s">
        <v>96</v>
      </c>
      <c r="Q5" s="63">
        <v>95000</v>
      </c>
      <c r="R5" s="13">
        <v>85000</v>
      </c>
      <c r="S5" s="13">
        <v>210000</v>
      </c>
      <c r="T5" s="13">
        <v>188000</v>
      </c>
      <c r="U5" s="13">
        <v>120000</v>
      </c>
      <c r="V5" s="91"/>
    </row>
    <row r="6" spans="2:22" s="6" customFormat="1" ht="21.75" customHeight="1">
      <c r="B6" s="70"/>
      <c r="C6" s="78" t="s">
        <v>90</v>
      </c>
      <c r="D6" s="79"/>
      <c r="E6" s="10" t="s">
        <v>99</v>
      </c>
      <c r="F6" s="63">
        <v>97200</v>
      </c>
      <c r="G6" s="13">
        <v>86400</v>
      </c>
      <c r="H6" s="13">
        <v>210600</v>
      </c>
      <c r="I6" s="13">
        <v>186840</v>
      </c>
      <c r="J6" s="13">
        <v>145800</v>
      </c>
      <c r="K6" s="91"/>
      <c r="M6" s="70"/>
      <c r="N6" s="78" t="s">
        <v>90</v>
      </c>
      <c r="O6" s="79"/>
      <c r="P6" s="10" t="s">
        <v>99</v>
      </c>
      <c r="Q6" s="63">
        <v>90000</v>
      </c>
      <c r="R6" s="13">
        <v>80000</v>
      </c>
      <c r="S6" s="13">
        <v>195000</v>
      </c>
      <c r="T6" s="13">
        <v>173000</v>
      </c>
      <c r="U6" s="13">
        <v>135000</v>
      </c>
      <c r="V6" s="91"/>
    </row>
    <row r="7" spans="2:22" s="6" customFormat="1" ht="21.75" customHeight="1">
      <c r="B7" s="70"/>
      <c r="C7" s="78"/>
      <c r="D7" s="79"/>
      <c r="E7" s="10" t="s">
        <v>96</v>
      </c>
      <c r="F7" s="63">
        <v>118800.00000000001</v>
      </c>
      <c r="G7" s="13">
        <v>108000</v>
      </c>
      <c r="H7" s="13">
        <v>253800.00000000003</v>
      </c>
      <c r="I7" s="13">
        <v>227880.00000000003</v>
      </c>
      <c r="J7" s="13">
        <v>167400</v>
      </c>
      <c r="K7" s="91"/>
      <c r="M7" s="70"/>
      <c r="N7" s="78"/>
      <c r="O7" s="79"/>
      <c r="P7" s="10" t="s">
        <v>96</v>
      </c>
      <c r="Q7" s="63">
        <v>110000</v>
      </c>
      <c r="R7" s="13">
        <v>100000</v>
      </c>
      <c r="S7" s="13">
        <v>235000</v>
      </c>
      <c r="T7" s="13">
        <v>211000</v>
      </c>
      <c r="U7" s="13">
        <v>155000</v>
      </c>
      <c r="V7" s="91"/>
    </row>
    <row r="8" spans="2:22" s="6" customFormat="1" ht="21.75" customHeight="1">
      <c r="B8" s="70"/>
      <c r="C8" s="78" t="s">
        <v>89</v>
      </c>
      <c r="D8" s="79"/>
      <c r="E8" s="10" t="s">
        <v>98</v>
      </c>
      <c r="F8" s="63">
        <v>145800</v>
      </c>
      <c r="G8" s="13">
        <v>135000</v>
      </c>
      <c r="H8" s="13">
        <v>248400.00000000003</v>
      </c>
      <c r="I8" s="13">
        <v>210600</v>
      </c>
      <c r="J8" s="13">
        <v>186840</v>
      </c>
      <c r="K8" s="91"/>
      <c r="M8" s="70"/>
      <c r="N8" s="78" t="s">
        <v>89</v>
      </c>
      <c r="O8" s="79"/>
      <c r="P8" s="10" t="s">
        <v>98</v>
      </c>
      <c r="Q8" s="63">
        <v>135000</v>
      </c>
      <c r="R8" s="13">
        <v>125000</v>
      </c>
      <c r="S8" s="13">
        <v>230000</v>
      </c>
      <c r="T8" s="13">
        <v>195000</v>
      </c>
      <c r="U8" s="13">
        <v>173000</v>
      </c>
      <c r="V8" s="91"/>
    </row>
    <row r="9" spans="2:22" s="6" customFormat="1" ht="21.75" customHeight="1" thickBot="1">
      <c r="B9" s="71"/>
      <c r="C9" s="80"/>
      <c r="D9" s="81"/>
      <c r="E9" s="3" t="s">
        <v>97</v>
      </c>
      <c r="F9" s="61">
        <v>167400</v>
      </c>
      <c r="G9" s="14">
        <v>156600</v>
      </c>
      <c r="H9" s="14">
        <v>291600</v>
      </c>
      <c r="I9" s="14">
        <v>243000.00000000003</v>
      </c>
      <c r="J9" s="14">
        <v>227880.00000000003</v>
      </c>
      <c r="K9" s="93"/>
      <c r="M9" s="71"/>
      <c r="N9" s="80"/>
      <c r="O9" s="81"/>
      <c r="P9" s="3" t="s">
        <v>96</v>
      </c>
      <c r="Q9" s="61">
        <v>155000</v>
      </c>
      <c r="R9" s="14">
        <v>145000</v>
      </c>
      <c r="S9" s="14">
        <v>270000</v>
      </c>
      <c r="T9" s="14">
        <v>225000</v>
      </c>
      <c r="U9" s="14">
        <v>211000</v>
      </c>
      <c r="V9" s="93"/>
    </row>
    <row r="10" spans="2:22" s="6" customFormat="1" ht="21.75" customHeight="1">
      <c r="B10" s="69" t="s">
        <v>93</v>
      </c>
      <c r="C10" s="105" t="s">
        <v>95</v>
      </c>
      <c r="D10" s="106"/>
      <c r="E10" s="100" t="s">
        <v>94</v>
      </c>
      <c r="F10" s="65">
        <v>81000</v>
      </c>
      <c r="G10" s="64">
        <v>70200</v>
      </c>
      <c r="H10" s="64">
        <v>183600</v>
      </c>
      <c r="I10" s="64">
        <v>164160</v>
      </c>
      <c r="J10" s="64">
        <v>108000</v>
      </c>
      <c r="K10" s="90" t="s">
        <v>87</v>
      </c>
      <c r="M10" s="69" t="s">
        <v>93</v>
      </c>
      <c r="N10" s="105" t="s">
        <v>92</v>
      </c>
      <c r="O10" s="106"/>
      <c r="P10" s="100" t="s">
        <v>91</v>
      </c>
      <c r="Q10" s="65">
        <v>75000</v>
      </c>
      <c r="R10" s="64">
        <v>65000</v>
      </c>
      <c r="S10" s="64">
        <v>170000</v>
      </c>
      <c r="T10" s="64">
        <v>152000</v>
      </c>
      <c r="U10" s="64">
        <v>100000</v>
      </c>
      <c r="V10" s="90" t="s">
        <v>87</v>
      </c>
    </row>
    <row r="11" spans="2:22" s="6" customFormat="1" ht="21.75" customHeight="1">
      <c r="B11" s="70"/>
      <c r="C11" s="78" t="s">
        <v>90</v>
      </c>
      <c r="D11" s="79"/>
      <c r="E11" s="101"/>
      <c r="F11" s="63">
        <v>97200</v>
      </c>
      <c r="G11" s="13">
        <v>86400</v>
      </c>
      <c r="H11" s="13">
        <v>210600</v>
      </c>
      <c r="I11" s="13">
        <v>186840</v>
      </c>
      <c r="J11" s="13">
        <v>145800</v>
      </c>
      <c r="K11" s="91"/>
      <c r="M11" s="70"/>
      <c r="N11" s="78" t="s">
        <v>90</v>
      </c>
      <c r="O11" s="79"/>
      <c r="P11" s="101"/>
      <c r="Q11" s="63">
        <v>90000</v>
      </c>
      <c r="R11" s="13">
        <v>80000</v>
      </c>
      <c r="S11" s="13">
        <v>195000</v>
      </c>
      <c r="T11" s="13">
        <v>173000</v>
      </c>
      <c r="U11" s="13">
        <v>135000</v>
      </c>
      <c r="V11" s="91"/>
    </row>
    <row r="12" spans="2:22" s="6" customFormat="1" ht="21.75" customHeight="1" thickBot="1">
      <c r="B12" s="72"/>
      <c r="C12" s="80" t="s">
        <v>89</v>
      </c>
      <c r="D12" s="81"/>
      <c r="E12" s="102"/>
      <c r="F12" s="62">
        <v>145800</v>
      </c>
      <c r="G12" s="22">
        <v>135000</v>
      </c>
      <c r="H12" s="22">
        <v>248400.00000000003</v>
      </c>
      <c r="I12" s="22">
        <v>210600</v>
      </c>
      <c r="J12" s="22">
        <v>186840</v>
      </c>
      <c r="K12" s="91"/>
      <c r="M12" s="72"/>
      <c r="N12" s="80" t="s">
        <v>89</v>
      </c>
      <c r="O12" s="81"/>
      <c r="P12" s="102"/>
      <c r="Q12" s="61">
        <v>135000</v>
      </c>
      <c r="R12" s="14">
        <v>125000</v>
      </c>
      <c r="S12" s="14">
        <v>230000</v>
      </c>
      <c r="T12" s="14">
        <v>195000</v>
      </c>
      <c r="U12" s="14">
        <v>173000</v>
      </c>
      <c r="V12" s="93"/>
    </row>
    <row r="13" spans="2:22" s="6" customFormat="1" ht="21.75" customHeight="1" thickBot="1">
      <c r="B13" s="85" t="s">
        <v>88</v>
      </c>
      <c r="C13" s="86"/>
      <c r="D13" s="86"/>
      <c r="E13" s="117"/>
      <c r="F13" s="26">
        <v>23760</v>
      </c>
      <c r="G13" s="23">
        <v>27000</v>
      </c>
      <c r="H13" s="24"/>
      <c r="I13" s="24"/>
      <c r="J13" s="25"/>
      <c r="K13" s="5" t="s">
        <v>87</v>
      </c>
      <c r="M13" s="85" t="s">
        <v>88</v>
      </c>
      <c r="N13" s="86"/>
      <c r="O13" s="86"/>
      <c r="P13" s="117"/>
      <c r="Q13" s="26">
        <v>22000</v>
      </c>
      <c r="R13" s="23">
        <v>25000</v>
      </c>
      <c r="S13" s="24"/>
      <c r="T13" s="24"/>
      <c r="U13" s="25"/>
      <c r="V13" s="5" t="s">
        <v>87</v>
      </c>
    </row>
    <row r="14" spans="2:22" s="6" customFormat="1" ht="21.75" customHeight="1" thickBot="1">
      <c r="B14" s="73" t="s">
        <v>86</v>
      </c>
      <c r="C14" s="85" t="s">
        <v>85</v>
      </c>
      <c r="D14" s="86"/>
      <c r="E14" s="15">
        <f>7000*1.08</f>
        <v>7560.0000000000009</v>
      </c>
      <c r="F14" s="97" t="s">
        <v>84</v>
      </c>
      <c r="G14" s="98"/>
      <c r="H14" s="98"/>
      <c r="I14" s="98"/>
      <c r="J14" s="98"/>
      <c r="K14" s="99"/>
      <c r="M14" s="73" t="s">
        <v>86</v>
      </c>
      <c r="N14" s="85" t="s">
        <v>85</v>
      </c>
      <c r="O14" s="86"/>
      <c r="P14" s="15">
        <v>7000</v>
      </c>
      <c r="Q14" s="87" t="s">
        <v>84</v>
      </c>
      <c r="R14" s="88"/>
      <c r="S14" s="88"/>
      <c r="T14" s="88"/>
      <c r="U14" s="88"/>
      <c r="V14" s="89"/>
    </row>
    <row r="15" spans="2:22" s="6" customFormat="1" ht="21.75" customHeight="1">
      <c r="B15" s="73"/>
      <c r="C15" s="76" t="s">
        <v>83</v>
      </c>
      <c r="D15" s="2" t="s">
        <v>78</v>
      </c>
      <c r="E15" s="16">
        <f>30000*1.08</f>
        <v>32400.000000000004</v>
      </c>
      <c r="F15" s="107" t="s">
        <v>82</v>
      </c>
      <c r="G15" s="108"/>
      <c r="H15" s="108"/>
      <c r="I15" s="108"/>
      <c r="J15" s="108"/>
      <c r="K15" s="109"/>
      <c r="M15" s="73"/>
      <c r="N15" s="76" t="s">
        <v>83</v>
      </c>
      <c r="O15" s="2" t="s">
        <v>78</v>
      </c>
      <c r="P15" s="16">
        <v>30000</v>
      </c>
      <c r="Q15" s="107" t="s">
        <v>82</v>
      </c>
      <c r="R15" s="108"/>
      <c r="S15" s="108"/>
      <c r="T15" s="108"/>
      <c r="U15" s="108"/>
      <c r="V15" s="109"/>
    </row>
    <row r="16" spans="2:22" s="6" customFormat="1" ht="21.75" customHeight="1" thickBot="1">
      <c r="B16" s="74"/>
      <c r="C16" s="84"/>
      <c r="D16" s="3" t="s">
        <v>77</v>
      </c>
      <c r="E16" s="17">
        <f>35000*1.08</f>
        <v>37800</v>
      </c>
      <c r="F16" s="110"/>
      <c r="G16" s="111"/>
      <c r="H16" s="111"/>
      <c r="I16" s="111"/>
      <c r="J16" s="111"/>
      <c r="K16" s="112"/>
      <c r="M16" s="74"/>
      <c r="N16" s="84"/>
      <c r="O16" s="3" t="s">
        <v>77</v>
      </c>
      <c r="P16" s="17">
        <v>35000</v>
      </c>
      <c r="Q16" s="110"/>
      <c r="R16" s="111"/>
      <c r="S16" s="111"/>
      <c r="T16" s="111"/>
      <c r="U16" s="111"/>
      <c r="V16" s="112"/>
    </row>
    <row r="17" spans="2:22" s="6" customFormat="1" ht="21.75" customHeight="1">
      <c r="B17" s="74"/>
      <c r="C17" s="76" t="s">
        <v>81</v>
      </c>
      <c r="D17" s="2" t="s">
        <v>78</v>
      </c>
      <c r="E17" s="16">
        <f>35000*1.08</f>
        <v>37800</v>
      </c>
      <c r="F17" s="110"/>
      <c r="G17" s="111"/>
      <c r="H17" s="111"/>
      <c r="I17" s="111"/>
      <c r="J17" s="111"/>
      <c r="K17" s="112"/>
      <c r="M17" s="74"/>
      <c r="N17" s="76" t="s">
        <v>81</v>
      </c>
      <c r="O17" s="2" t="s">
        <v>78</v>
      </c>
      <c r="P17" s="16">
        <v>35000</v>
      </c>
      <c r="Q17" s="110"/>
      <c r="R17" s="111"/>
      <c r="S17" s="111"/>
      <c r="T17" s="111"/>
      <c r="U17" s="111"/>
      <c r="V17" s="112"/>
    </row>
    <row r="18" spans="2:22" s="6" customFormat="1" ht="21.75" customHeight="1" thickBot="1">
      <c r="B18" s="74"/>
      <c r="C18" s="84"/>
      <c r="D18" s="3" t="s">
        <v>77</v>
      </c>
      <c r="E18" s="18">
        <f>40000*1.08</f>
        <v>43200</v>
      </c>
      <c r="F18" s="110"/>
      <c r="G18" s="111"/>
      <c r="H18" s="111"/>
      <c r="I18" s="111"/>
      <c r="J18" s="111"/>
      <c r="K18" s="112"/>
      <c r="M18" s="74"/>
      <c r="N18" s="84"/>
      <c r="O18" s="3" t="s">
        <v>77</v>
      </c>
      <c r="P18" s="18">
        <v>40000</v>
      </c>
      <c r="Q18" s="110"/>
      <c r="R18" s="111"/>
      <c r="S18" s="111"/>
      <c r="T18" s="111"/>
      <c r="U18" s="111"/>
      <c r="V18" s="112"/>
    </row>
    <row r="19" spans="2:22" s="6" customFormat="1" ht="21.75" customHeight="1">
      <c r="B19" s="74"/>
      <c r="C19" s="76" t="s">
        <v>80</v>
      </c>
      <c r="D19" s="2" t="s">
        <v>78</v>
      </c>
      <c r="E19" s="16">
        <f>25000*1.08</f>
        <v>27000</v>
      </c>
      <c r="F19" s="110"/>
      <c r="G19" s="111"/>
      <c r="H19" s="111"/>
      <c r="I19" s="111"/>
      <c r="J19" s="111"/>
      <c r="K19" s="112"/>
      <c r="M19" s="74"/>
      <c r="N19" s="76" t="s">
        <v>79</v>
      </c>
      <c r="O19" s="2" t="s">
        <v>78</v>
      </c>
      <c r="P19" s="16">
        <v>25000</v>
      </c>
      <c r="Q19" s="110"/>
      <c r="R19" s="111"/>
      <c r="S19" s="111"/>
      <c r="T19" s="111"/>
      <c r="U19" s="111"/>
      <c r="V19" s="112"/>
    </row>
    <row r="20" spans="2:22" s="6" customFormat="1" ht="21.75" customHeight="1" thickBot="1">
      <c r="B20" s="75"/>
      <c r="C20" s="77"/>
      <c r="D20" s="4" t="s">
        <v>77</v>
      </c>
      <c r="E20" s="19">
        <f>28000*1.08</f>
        <v>30240.000000000004</v>
      </c>
      <c r="F20" s="97"/>
      <c r="G20" s="98"/>
      <c r="H20" s="98"/>
      <c r="I20" s="98"/>
      <c r="J20" s="98"/>
      <c r="K20" s="99"/>
      <c r="M20" s="75"/>
      <c r="N20" s="77"/>
      <c r="O20" s="4" t="s">
        <v>77</v>
      </c>
      <c r="P20" s="19">
        <v>28000</v>
      </c>
      <c r="Q20" s="97"/>
      <c r="R20" s="98"/>
      <c r="S20" s="98"/>
      <c r="T20" s="98"/>
      <c r="U20" s="98"/>
      <c r="V20" s="99"/>
    </row>
    <row r="21" spans="2:22" s="6" customFormat="1" ht="21.75" customHeight="1" thickBot="1">
      <c r="B21" s="82" t="s">
        <v>76</v>
      </c>
      <c r="C21" s="83"/>
      <c r="D21" s="83"/>
      <c r="E21" s="20">
        <f>30000*1.08</f>
        <v>32400.000000000004</v>
      </c>
      <c r="F21" s="87" t="s">
        <v>75</v>
      </c>
      <c r="G21" s="88"/>
      <c r="H21" s="88"/>
      <c r="I21" s="88"/>
      <c r="J21" s="88"/>
      <c r="K21" s="89"/>
      <c r="M21" s="82" t="s">
        <v>76</v>
      </c>
      <c r="N21" s="83"/>
      <c r="O21" s="83"/>
      <c r="P21" s="20">
        <v>30000</v>
      </c>
      <c r="Q21" s="87" t="s">
        <v>75</v>
      </c>
      <c r="R21" s="88"/>
      <c r="S21" s="88"/>
      <c r="T21" s="88"/>
      <c r="U21" s="88"/>
      <c r="V21" s="89"/>
    </row>
    <row r="22" spans="2:22">
      <c r="B22" s="21" t="s">
        <v>74</v>
      </c>
    </row>
    <row r="23" spans="2:22" ht="17.25" thickBot="1">
      <c r="B23" s="21"/>
    </row>
    <row r="24" spans="2:22" ht="17.25" thickBot="1">
      <c r="B24" s="21"/>
      <c r="C24" s="28" t="s">
        <v>73</v>
      </c>
      <c r="D24" s="29" t="s">
        <v>72</v>
      </c>
      <c r="E24" s="30" t="s">
        <v>71</v>
      </c>
    </row>
    <row r="25" spans="2:22" ht="17.25" thickBot="1">
      <c r="B25" s="27" t="s">
        <v>70</v>
      </c>
      <c r="C25" s="31">
        <v>10000</v>
      </c>
      <c r="D25" s="32">
        <v>20000</v>
      </c>
      <c r="E25" s="33">
        <v>10000</v>
      </c>
    </row>
  </sheetData>
  <mergeCells count="46">
    <mergeCell ref="M21:O21"/>
    <mergeCell ref="Q21:V21"/>
    <mergeCell ref="M1:N2"/>
    <mergeCell ref="B1:C2"/>
    <mergeCell ref="B13:E13"/>
    <mergeCell ref="M13:P13"/>
    <mergeCell ref="M14:M20"/>
    <mergeCell ref="N14:O14"/>
    <mergeCell ref="Q14:V14"/>
    <mergeCell ref="N15:N16"/>
    <mergeCell ref="Q15:V20"/>
    <mergeCell ref="N17:N18"/>
    <mergeCell ref="N19:N20"/>
    <mergeCell ref="M3:P3"/>
    <mergeCell ref="M4:M9"/>
    <mergeCell ref="N4:O5"/>
    <mergeCell ref="V4:V9"/>
    <mergeCell ref="N6:O7"/>
    <mergeCell ref="N8:O9"/>
    <mergeCell ref="M10:M12"/>
    <mergeCell ref="N10:O10"/>
    <mergeCell ref="P10:P12"/>
    <mergeCell ref="V10:V12"/>
    <mergeCell ref="N11:O11"/>
    <mergeCell ref="N12:O12"/>
    <mergeCell ref="K10:K12"/>
    <mergeCell ref="K4:K9"/>
    <mergeCell ref="B3:E3"/>
    <mergeCell ref="F14:K14"/>
    <mergeCell ref="E10:E12"/>
    <mergeCell ref="C4:D5"/>
    <mergeCell ref="C6:D7"/>
    <mergeCell ref="C8:D9"/>
    <mergeCell ref="C10:D10"/>
    <mergeCell ref="B21:D21"/>
    <mergeCell ref="C15:C16"/>
    <mergeCell ref="C17:C18"/>
    <mergeCell ref="C14:D14"/>
    <mergeCell ref="F21:K21"/>
    <mergeCell ref="F15:K20"/>
    <mergeCell ref="B4:B9"/>
    <mergeCell ref="B10:B12"/>
    <mergeCell ref="B14:B20"/>
    <mergeCell ref="C19:C20"/>
    <mergeCell ref="C11:D11"/>
    <mergeCell ref="C12:D1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zoomScaleNormal="100" workbookViewId="0">
      <selection activeCell="E10" sqref="E10"/>
    </sheetView>
  </sheetViews>
  <sheetFormatPr defaultRowHeight="16.5"/>
  <cols>
    <col min="1" max="1" width="9" style="1"/>
    <col min="2" max="2" width="9.875" style="1" customWidth="1"/>
    <col min="3" max="3" width="13.875" style="1" customWidth="1"/>
    <col min="4" max="4" width="14.25" style="1" customWidth="1"/>
    <col min="5" max="5" width="14.375" style="1" customWidth="1"/>
    <col min="6" max="10" width="10" style="1" customWidth="1"/>
    <col min="11" max="11" width="14.625" style="1" customWidth="1"/>
    <col min="12" max="12" width="9" style="1"/>
    <col min="13" max="13" width="9.875" style="1" customWidth="1"/>
    <col min="14" max="14" width="13.875" style="1" customWidth="1"/>
    <col min="15" max="15" width="14.25" style="1" customWidth="1"/>
    <col min="16" max="16" width="14.375" style="1" customWidth="1"/>
    <col min="17" max="21" width="9.75" style="1" customWidth="1"/>
    <col min="22" max="22" width="14.625" style="1" customWidth="1"/>
    <col min="23" max="16384" width="9" style="1"/>
  </cols>
  <sheetData>
    <row r="1" spans="2:22">
      <c r="B1" s="113" t="s">
        <v>32</v>
      </c>
      <c r="C1" s="114"/>
      <c r="D1" s="124" t="s">
        <v>67</v>
      </c>
      <c r="E1" s="125"/>
      <c r="F1" s="125"/>
      <c r="G1" s="125"/>
      <c r="H1" s="125"/>
      <c r="I1" s="125"/>
      <c r="J1" s="125"/>
      <c r="K1" s="125"/>
      <c r="M1" s="113" t="s">
        <v>33</v>
      </c>
      <c r="N1" s="114"/>
      <c r="O1" s="124" t="s">
        <v>67</v>
      </c>
      <c r="P1" s="125"/>
      <c r="Q1" s="125"/>
      <c r="R1" s="125"/>
      <c r="S1" s="125"/>
      <c r="T1" s="125"/>
      <c r="U1" s="125"/>
      <c r="V1" s="125"/>
    </row>
    <row r="2" spans="2:22" ht="17.25" thickBot="1">
      <c r="B2" s="115"/>
      <c r="C2" s="116"/>
      <c r="D2" s="126"/>
      <c r="E2" s="127"/>
      <c r="F2" s="127"/>
      <c r="G2" s="127"/>
      <c r="H2" s="127"/>
      <c r="I2" s="127"/>
      <c r="J2" s="127"/>
      <c r="K2" s="127"/>
      <c r="M2" s="115"/>
      <c r="N2" s="116"/>
      <c r="O2" s="126"/>
      <c r="P2" s="127"/>
      <c r="Q2" s="127"/>
      <c r="R2" s="127"/>
      <c r="S2" s="127"/>
      <c r="T2" s="127"/>
      <c r="U2" s="127"/>
      <c r="V2" s="127"/>
    </row>
    <row r="3" spans="2:22" s="6" customFormat="1" ht="21.75" customHeight="1" thickBot="1">
      <c r="B3" s="94" t="s">
        <v>0</v>
      </c>
      <c r="C3" s="95"/>
      <c r="D3" s="95"/>
      <c r="E3" s="96"/>
      <c r="F3" s="59" t="s">
        <v>1</v>
      </c>
      <c r="G3" s="8" t="s">
        <v>2</v>
      </c>
      <c r="H3" s="8" t="s">
        <v>5</v>
      </c>
      <c r="I3" s="7" t="s">
        <v>3</v>
      </c>
      <c r="J3" s="7" t="s">
        <v>4</v>
      </c>
      <c r="K3" s="9" t="s">
        <v>6</v>
      </c>
      <c r="M3" s="94" t="s">
        <v>0</v>
      </c>
      <c r="N3" s="95"/>
      <c r="O3" s="95"/>
      <c r="P3" s="96"/>
      <c r="Q3" s="59" t="s">
        <v>1</v>
      </c>
      <c r="R3" s="8" t="s">
        <v>63</v>
      </c>
      <c r="S3" s="8" t="s">
        <v>64</v>
      </c>
      <c r="T3" s="7" t="s">
        <v>3</v>
      </c>
      <c r="U3" s="7" t="s">
        <v>4</v>
      </c>
      <c r="V3" s="9" t="s">
        <v>6</v>
      </c>
    </row>
    <row r="4" spans="2:22" s="6" customFormat="1" ht="21.75" customHeight="1" thickTop="1">
      <c r="B4" s="121" t="s">
        <v>66</v>
      </c>
      <c r="C4" s="123" t="s">
        <v>9</v>
      </c>
      <c r="D4" s="104"/>
      <c r="E4" s="10" t="s">
        <v>10</v>
      </c>
      <c r="F4" s="53">
        <f>75000*1.08</f>
        <v>81000</v>
      </c>
      <c r="G4" s="11">
        <f>65000*1.08</f>
        <v>70200</v>
      </c>
      <c r="H4" s="11">
        <f>170000*1.08</f>
        <v>183600</v>
      </c>
      <c r="I4" s="12">
        <f>160000*1.08</f>
        <v>172800</v>
      </c>
      <c r="J4" s="12">
        <f>105000*1.08</f>
        <v>113400.00000000001</v>
      </c>
      <c r="K4" s="92" t="s">
        <v>8</v>
      </c>
      <c r="M4" s="121" t="s">
        <v>7</v>
      </c>
      <c r="N4" s="123" t="s">
        <v>9</v>
      </c>
      <c r="O4" s="104"/>
      <c r="P4" s="10" t="s">
        <v>10</v>
      </c>
      <c r="Q4" s="53">
        <v>75000</v>
      </c>
      <c r="R4" s="11">
        <v>65000</v>
      </c>
      <c r="S4" s="11">
        <v>170000</v>
      </c>
      <c r="T4" s="12">
        <v>160000</v>
      </c>
      <c r="U4" s="12">
        <v>105000</v>
      </c>
      <c r="V4" s="92" t="s">
        <v>8</v>
      </c>
    </row>
    <row r="5" spans="2:22" s="6" customFormat="1" ht="21.75" customHeight="1">
      <c r="B5" s="122"/>
      <c r="C5" s="103"/>
      <c r="D5" s="104"/>
      <c r="E5" s="10" t="s">
        <v>11</v>
      </c>
      <c r="F5" s="54">
        <f>90000*1.08</f>
        <v>97200</v>
      </c>
      <c r="G5" s="11">
        <f>80000*1.08</f>
        <v>86400</v>
      </c>
      <c r="H5" s="11">
        <f>195000*1.08</f>
        <v>210600</v>
      </c>
      <c r="I5" s="11">
        <f>183000*1.08</f>
        <v>197640</v>
      </c>
      <c r="J5" s="11">
        <f>140000*1.08</f>
        <v>151200</v>
      </c>
      <c r="K5" s="91"/>
      <c r="M5" s="122"/>
      <c r="N5" s="103"/>
      <c r="O5" s="104"/>
      <c r="P5" s="10" t="s">
        <v>11</v>
      </c>
      <c r="Q5" s="54">
        <v>90000</v>
      </c>
      <c r="R5" s="11">
        <v>80000</v>
      </c>
      <c r="S5" s="11">
        <v>195000</v>
      </c>
      <c r="T5" s="11">
        <v>183000</v>
      </c>
      <c r="U5" s="11">
        <v>140000</v>
      </c>
      <c r="V5" s="91"/>
    </row>
    <row r="6" spans="2:22" s="6" customFormat="1" ht="21.75" customHeight="1">
      <c r="B6" s="122"/>
      <c r="C6" s="78"/>
      <c r="D6" s="79"/>
      <c r="E6" s="10" t="s">
        <v>12</v>
      </c>
      <c r="F6" s="54">
        <f t="shared" ref="F6:F11" si="0">90000*1.08</f>
        <v>97200</v>
      </c>
      <c r="G6" s="13">
        <f>125000*1.08</f>
        <v>135000</v>
      </c>
      <c r="H6" s="13">
        <f>230000*1.08</f>
        <v>248400.00000000003</v>
      </c>
      <c r="I6" s="13">
        <f>205000*1.08</f>
        <v>221400.00000000003</v>
      </c>
      <c r="J6" s="13">
        <f>178000*1.08</f>
        <v>192240</v>
      </c>
      <c r="K6" s="91"/>
      <c r="M6" s="122"/>
      <c r="N6" s="78"/>
      <c r="O6" s="79"/>
      <c r="P6" s="10" t="s">
        <v>12</v>
      </c>
      <c r="Q6" s="55">
        <v>135000</v>
      </c>
      <c r="R6" s="13">
        <v>125000</v>
      </c>
      <c r="S6" s="13">
        <v>230000</v>
      </c>
      <c r="T6" s="13">
        <v>205000</v>
      </c>
      <c r="U6" s="13">
        <v>178000</v>
      </c>
      <c r="V6" s="91"/>
    </row>
    <row r="7" spans="2:22" s="6" customFormat="1" ht="21.75" customHeight="1">
      <c r="B7" s="122"/>
      <c r="C7" s="118" t="s">
        <v>13</v>
      </c>
      <c r="D7" s="79"/>
      <c r="E7" s="10" t="s">
        <v>10</v>
      </c>
      <c r="F7" s="54">
        <f t="shared" si="0"/>
        <v>97200</v>
      </c>
      <c r="G7" s="13">
        <f>85000*1.08</f>
        <v>91800</v>
      </c>
      <c r="H7" s="13">
        <f>210000*1.08</f>
        <v>226800.00000000003</v>
      </c>
      <c r="I7" s="13">
        <f>197000*1.08</f>
        <v>212760</v>
      </c>
      <c r="J7" s="13">
        <f>125000*1.08</f>
        <v>135000</v>
      </c>
      <c r="K7" s="91"/>
      <c r="M7" s="122"/>
      <c r="N7" s="118" t="s">
        <v>13</v>
      </c>
      <c r="O7" s="79"/>
      <c r="P7" s="10" t="s">
        <v>10</v>
      </c>
      <c r="Q7" s="55">
        <v>95000</v>
      </c>
      <c r="R7" s="13">
        <v>85000</v>
      </c>
      <c r="S7" s="13">
        <v>210000</v>
      </c>
      <c r="T7" s="13">
        <v>197000</v>
      </c>
      <c r="U7" s="13">
        <v>125000</v>
      </c>
      <c r="V7" s="91"/>
    </row>
    <row r="8" spans="2:22" s="6" customFormat="1" ht="21.75" customHeight="1">
      <c r="B8" s="122"/>
      <c r="C8" s="118"/>
      <c r="D8" s="79"/>
      <c r="E8" s="10" t="s">
        <v>11</v>
      </c>
      <c r="F8" s="54">
        <f t="shared" si="0"/>
        <v>97200</v>
      </c>
      <c r="G8" s="13">
        <f>100000*1.08</f>
        <v>108000</v>
      </c>
      <c r="H8" s="13">
        <f>235000*1.08</f>
        <v>253800.00000000003</v>
      </c>
      <c r="I8" s="13">
        <f>223000*1.08</f>
        <v>240840.00000000003</v>
      </c>
      <c r="J8" s="13">
        <f>160000*1.08</f>
        <v>172800</v>
      </c>
      <c r="K8" s="91"/>
      <c r="M8" s="122"/>
      <c r="N8" s="118"/>
      <c r="O8" s="79"/>
      <c r="P8" s="10" t="s">
        <v>11</v>
      </c>
      <c r="Q8" s="55">
        <v>110000</v>
      </c>
      <c r="R8" s="13">
        <v>100000</v>
      </c>
      <c r="S8" s="13">
        <v>235000</v>
      </c>
      <c r="T8" s="13">
        <v>223000</v>
      </c>
      <c r="U8" s="13">
        <v>160000</v>
      </c>
      <c r="V8" s="91"/>
    </row>
    <row r="9" spans="2:22" s="6" customFormat="1" ht="21.75" customHeight="1">
      <c r="B9" s="122"/>
      <c r="C9" s="78"/>
      <c r="D9" s="79"/>
      <c r="E9" s="10" t="s">
        <v>12</v>
      </c>
      <c r="F9" s="54">
        <f t="shared" si="0"/>
        <v>97200</v>
      </c>
      <c r="G9" s="13">
        <f>145000*1.08</f>
        <v>156600</v>
      </c>
      <c r="H9" s="13">
        <f>270000*1.08</f>
        <v>291600</v>
      </c>
      <c r="I9" s="13">
        <f>237000*1.08</f>
        <v>255960.00000000003</v>
      </c>
      <c r="J9" s="13">
        <f>216000*1.08</f>
        <v>233280.00000000003</v>
      </c>
      <c r="K9" s="91"/>
      <c r="M9" s="122"/>
      <c r="N9" s="78"/>
      <c r="O9" s="79"/>
      <c r="P9" s="10" t="s">
        <v>12</v>
      </c>
      <c r="Q9" s="55">
        <v>155000</v>
      </c>
      <c r="R9" s="13">
        <v>145000</v>
      </c>
      <c r="S9" s="13">
        <v>270000</v>
      </c>
      <c r="T9" s="13">
        <v>237000</v>
      </c>
      <c r="U9" s="13">
        <v>216000</v>
      </c>
      <c r="V9" s="91"/>
    </row>
    <row r="10" spans="2:22" s="6" customFormat="1" ht="21.75" customHeight="1">
      <c r="B10" s="122"/>
      <c r="C10" s="118" t="s">
        <v>65</v>
      </c>
      <c r="D10" s="79"/>
      <c r="E10" s="10" t="s">
        <v>10</v>
      </c>
      <c r="F10" s="54">
        <f t="shared" si="0"/>
        <v>97200</v>
      </c>
      <c r="G10" s="13">
        <f>65000*1.08</f>
        <v>70200</v>
      </c>
      <c r="H10" s="13">
        <f>170000*1.08</f>
        <v>183600</v>
      </c>
      <c r="I10" s="13">
        <f>160000*1.08</f>
        <v>172800</v>
      </c>
      <c r="J10" s="13">
        <f>105000*1.08</f>
        <v>113400.00000000001</v>
      </c>
      <c r="K10" s="91"/>
      <c r="M10" s="122"/>
      <c r="N10" s="118" t="s">
        <v>68</v>
      </c>
      <c r="O10" s="79"/>
      <c r="P10" s="10" t="s">
        <v>10</v>
      </c>
      <c r="Q10" s="55">
        <v>95000</v>
      </c>
      <c r="R10" s="13">
        <v>65000</v>
      </c>
      <c r="S10" s="13">
        <v>170000</v>
      </c>
      <c r="T10" s="13">
        <v>160000</v>
      </c>
      <c r="U10" s="13">
        <v>105000</v>
      </c>
      <c r="V10" s="91"/>
    </row>
    <row r="11" spans="2:22" s="6" customFormat="1" ht="21.75" customHeight="1">
      <c r="B11" s="122"/>
      <c r="C11" s="119"/>
      <c r="D11" s="120"/>
      <c r="E11" s="10" t="s">
        <v>11</v>
      </c>
      <c r="F11" s="54">
        <f t="shared" si="0"/>
        <v>97200</v>
      </c>
      <c r="G11" s="22">
        <f>80000*1.08</f>
        <v>86400</v>
      </c>
      <c r="H11" s="22">
        <f>195000*1.08</f>
        <v>210600</v>
      </c>
      <c r="I11" s="22">
        <f>183000*1.08</f>
        <v>197640</v>
      </c>
      <c r="J11" s="22">
        <f>140000*1.08</f>
        <v>151200</v>
      </c>
      <c r="K11" s="91"/>
      <c r="M11" s="122"/>
      <c r="N11" s="119"/>
      <c r="O11" s="120"/>
      <c r="P11" s="10" t="s">
        <v>11</v>
      </c>
      <c r="Q11" s="56">
        <v>110000</v>
      </c>
      <c r="R11" s="22">
        <v>80000</v>
      </c>
      <c r="S11" s="22">
        <v>195000</v>
      </c>
      <c r="T11" s="22">
        <v>183000</v>
      </c>
      <c r="U11" s="22">
        <v>140000</v>
      </c>
      <c r="V11" s="91"/>
    </row>
    <row r="12" spans="2:22" s="6" customFormat="1" ht="21.75" customHeight="1" thickBot="1">
      <c r="B12" s="122"/>
      <c r="C12" s="80"/>
      <c r="D12" s="81"/>
      <c r="E12" s="10" t="s">
        <v>12</v>
      </c>
      <c r="F12" s="57">
        <f>155000*1.08</f>
        <v>167400</v>
      </c>
      <c r="G12" s="14">
        <f>125000*1.08</f>
        <v>135000</v>
      </c>
      <c r="H12" s="14">
        <f>230000*1.08</f>
        <v>248400.00000000003</v>
      </c>
      <c r="I12" s="14">
        <f>195000*1.08</f>
        <v>210600</v>
      </c>
      <c r="J12" s="14">
        <f>178000*1.08</f>
        <v>192240</v>
      </c>
      <c r="K12" s="93"/>
      <c r="M12" s="122"/>
      <c r="N12" s="80"/>
      <c r="O12" s="81"/>
      <c r="P12" s="10" t="s">
        <v>12</v>
      </c>
      <c r="Q12" s="57">
        <v>155000</v>
      </c>
      <c r="R12" s="14">
        <v>125000</v>
      </c>
      <c r="S12" s="14">
        <v>230000</v>
      </c>
      <c r="T12" s="14">
        <v>195000</v>
      </c>
      <c r="U12" s="14">
        <v>178000</v>
      </c>
      <c r="V12" s="93"/>
    </row>
    <row r="13" spans="2:22" s="6" customFormat="1" ht="21.75" customHeight="1" thickBot="1">
      <c r="B13" s="85" t="s">
        <v>14</v>
      </c>
      <c r="C13" s="86"/>
      <c r="D13" s="86"/>
      <c r="E13" s="117"/>
      <c r="F13" s="58"/>
      <c r="G13" s="23">
        <v>29000</v>
      </c>
      <c r="H13" s="24"/>
      <c r="I13" s="24"/>
      <c r="J13" s="25"/>
      <c r="K13" s="5" t="s">
        <v>8</v>
      </c>
      <c r="M13" s="85" t="s">
        <v>14</v>
      </c>
      <c r="N13" s="86"/>
      <c r="O13" s="86"/>
      <c r="P13" s="117"/>
      <c r="Q13" s="26"/>
      <c r="R13" s="23">
        <v>27000</v>
      </c>
      <c r="S13" s="24"/>
      <c r="T13" s="24"/>
      <c r="U13" s="25"/>
      <c r="V13" s="5" t="s">
        <v>8</v>
      </c>
    </row>
    <row r="14" spans="2:22" s="6" customFormat="1" ht="21.75" customHeight="1" thickBot="1">
      <c r="B14" s="73" t="s">
        <v>15</v>
      </c>
      <c r="C14" s="85" t="s">
        <v>16</v>
      </c>
      <c r="D14" s="86"/>
      <c r="E14" s="15">
        <v>7000</v>
      </c>
      <c r="F14" s="87" t="s">
        <v>17</v>
      </c>
      <c r="G14" s="88"/>
      <c r="H14" s="88"/>
      <c r="I14" s="88"/>
      <c r="J14" s="88"/>
      <c r="K14" s="89"/>
      <c r="M14" s="73" t="s">
        <v>15</v>
      </c>
      <c r="N14" s="85" t="s">
        <v>16</v>
      </c>
      <c r="O14" s="86"/>
      <c r="P14" s="15">
        <v>7000</v>
      </c>
      <c r="Q14" s="87" t="s">
        <v>17</v>
      </c>
      <c r="R14" s="88"/>
      <c r="S14" s="88"/>
      <c r="T14" s="88"/>
      <c r="U14" s="88"/>
      <c r="V14" s="89"/>
    </row>
    <row r="15" spans="2:22" s="6" customFormat="1" ht="21.75" customHeight="1">
      <c r="B15" s="73"/>
      <c r="C15" s="76" t="s">
        <v>18</v>
      </c>
      <c r="D15" s="2" t="s">
        <v>19</v>
      </c>
      <c r="E15" s="16">
        <f>35000*1.08</f>
        <v>37800</v>
      </c>
      <c r="F15" s="107" t="s">
        <v>20</v>
      </c>
      <c r="G15" s="108"/>
      <c r="H15" s="108"/>
      <c r="I15" s="108"/>
      <c r="J15" s="108"/>
      <c r="K15" s="109"/>
      <c r="M15" s="73"/>
      <c r="N15" s="76" t="s">
        <v>18</v>
      </c>
      <c r="O15" s="2" t="s">
        <v>19</v>
      </c>
      <c r="P15" s="16">
        <v>35000</v>
      </c>
      <c r="Q15" s="107" t="s">
        <v>20</v>
      </c>
      <c r="R15" s="108"/>
      <c r="S15" s="108"/>
      <c r="T15" s="108"/>
      <c r="U15" s="108"/>
      <c r="V15" s="109"/>
    </row>
    <row r="16" spans="2:22" s="6" customFormat="1" ht="21.75" customHeight="1" thickBot="1">
      <c r="B16" s="74"/>
      <c r="C16" s="84"/>
      <c r="D16" s="3" t="s">
        <v>22</v>
      </c>
      <c r="E16" s="17">
        <f>40000*1.08</f>
        <v>43200</v>
      </c>
      <c r="F16" s="110"/>
      <c r="G16" s="111"/>
      <c r="H16" s="111"/>
      <c r="I16" s="111"/>
      <c r="J16" s="111"/>
      <c r="K16" s="112"/>
      <c r="M16" s="74"/>
      <c r="N16" s="84"/>
      <c r="O16" s="3" t="s">
        <v>22</v>
      </c>
      <c r="P16" s="17">
        <v>40000</v>
      </c>
      <c r="Q16" s="110"/>
      <c r="R16" s="111"/>
      <c r="S16" s="111"/>
      <c r="T16" s="111"/>
      <c r="U16" s="111"/>
      <c r="V16" s="112"/>
    </row>
    <row r="17" spans="2:22" s="6" customFormat="1" ht="21.75" customHeight="1">
      <c r="B17" s="74"/>
      <c r="C17" s="76" t="s">
        <v>23</v>
      </c>
      <c r="D17" s="2" t="s">
        <v>24</v>
      </c>
      <c r="E17" s="16">
        <f>40000*1.08</f>
        <v>43200</v>
      </c>
      <c r="F17" s="110"/>
      <c r="G17" s="111"/>
      <c r="H17" s="111"/>
      <c r="I17" s="111"/>
      <c r="J17" s="111"/>
      <c r="K17" s="112"/>
      <c r="M17" s="74"/>
      <c r="N17" s="76" t="s">
        <v>23</v>
      </c>
      <c r="O17" s="2" t="s">
        <v>24</v>
      </c>
      <c r="P17" s="16">
        <v>40000</v>
      </c>
      <c r="Q17" s="110"/>
      <c r="R17" s="111"/>
      <c r="S17" s="111"/>
      <c r="T17" s="111"/>
      <c r="U17" s="111"/>
      <c r="V17" s="112"/>
    </row>
    <row r="18" spans="2:22" s="6" customFormat="1" ht="21.75" customHeight="1" thickBot="1">
      <c r="B18" s="74"/>
      <c r="C18" s="84"/>
      <c r="D18" s="3" t="s">
        <v>21</v>
      </c>
      <c r="E18" s="18">
        <f>45000*1.08</f>
        <v>48600</v>
      </c>
      <c r="F18" s="110"/>
      <c r="G18" s="111"/>
      <c r="H18" s="111"/>
      <c r="I18" s="111"/>
      <c r="J18" s="111"/>
      <c r="K18" s="112"/>
      <c r="M18" s="74"/>
      <c r="N18" s="84"/>
      <c r="O18" s="3" t="s">
        <v>21</v>
      </c>
      <c r="P18" s="18">
        <v>45000</v>
      </c>
      <c r="Q18" s="110"/>
      <c r="R18" s="111"/>
      <c r="S18" s="111"/>
      <c r="T18" s="111"/>
      <c r="U18" s="111"/>
      <c r="V18" s="112"/>
    </row>
    <row r="19" spans="2:22" s="6" customFormat="1" ht="21.75" customHeight="1">
      <c r="B19" s="74"/>
      <c r="C19" s="76" t="s">
        <v>25</v>
      </c>
      <c r="D19" s="2" t="s">
        <v>19</v>
      </c>
      <c r="E19" s="16">
        <f>28000*1.08</f>
        <v>30240.000000000004</v>
      </c>
      <c r="F19" s="110"/>
      <c r="G19" s="111"/>
      <c r="H19" s="111"/>
      <c r="I19" s="111"/>
      <c r="J19" s="111"/>
      <c r="K19" s="112"/>
      <c r="M19" s="74"/>
      <c r="N19" s="76" t="s">
        <v>25</v>
      </c>
      <c r="O19" s="2" t="s">
        <v>19</v>
      </c>
      <c r="P19" s="16">
        <v>28000</v>
      </c>
      <c r="Q19" s="110"/>
      <c r="R19" s="111"/>
      <c r="S19" s="111"/>
      <c r="T19" s="111"/>
      <c r="U19" s="111"/>
      <c r="V19" s="112"/>
    </row>
    <row r="20" spans="2:22" s="6" customFormat="1" ht="21.75" customHeight="1" thickBot="1">
      <c r="B20" s="75"/>
      <c r="C20" s="77"/>
      <c r="D20" s="4" t="s">
        <v>22</v>
      </c>
      <c r="E20" s="19">
        <f>28000*1.08</f>
        <v>30240.000000000004</v>
      </c>
      <c r="F20" s="97"/>
      <c r="G20" s="98"/>
      <c r="H20" s="98"/>
      <c r="I20" s="98"/>
      <c r="J20" s="98"/>
      <c r="K20" s="99"/>
      <c r="M20" s="75"/>
      <c r="N20" s="77"/>
      <c r="O20" s="4" t="s">
        <v>22</v>
      </c>
      <c r="P20" s="19">
        <v>31000</v>
      </c>
      <c r="Q20" s="97"/>
      <c r="R20" s="98"/>
      <c r="S20" s="98"/>
      <c r="T20" s="98"/>
      <c r="U20" s="98"/>
      <c r="V20" s="99"/>
    </row>
    <row r="21" spans="2:22" s="6" customFormat="1" ht="21.75" customHeight="1" thickBot="1">
      <c r="B21" s="82" t="s">
        <v>26</v>
      </c>
      <c r="C21" s="83"/>
      <c r="D21" s="83"/>
      <c r="E21" s="20">
        <f>25000*1.08</f>
        <v>27000</v>
      </c>
      <c r="F21" s="87" t="s">
        <v>27</v>
      </c>
      <c r="G21" s="88"/>
      <c r="H21" s="88"/>
      <c r="I21" s="88"/>
      <c r="J21" s="88"/>
      <c r="K21" s="89"/>
      <c r="M21" s="82" t="s">
        <v>26</v>
      </c>
      <c r="N21" s="83"/>
      <c r="O21" s="83"/>
      <c r="P21" s="20">
        <v>25000</v>
      </c>
      <c r="Q21" s="87" t="s">
        <v>27</v>
      </c>
      <c r="R21" s="88"/>
      <c r="S21" s="88"/>
      <c r="T21" s="88"/>
      <c r="U21" s="88"/>
      <c r="V21" s="89"/>
    </row>
    <row r="22" spans="2:22">
      <c r="B22" s="60" t="s">
        <v>69</v>
      </c>
      <c r="M22" s="60" t="s">
        <v>69</v>
      </c>
    </row>
    <row r="23" spans="2:22" ht="17.25" thickBot="1">
      <c r="B23" s="21"/>
    </row>
    <row r="24" spans="2:22" ht="17.25" thickBot="1">
      <c r="B24" s="21"/>
      <c r="C24" s="28" t="s">
        <v>28</v>
      </c>
      <c r="D24" s="29" t="s">
        <v>29</v>
      </c>
      <c r="E24" s="30" t="s">
        <v>30</v>
      </c>
    </row>
    <row r="25" spans="2:22" ht="17.25" thickBot="1">
      <c r="B25" s="27" t="s">
        <v>31</v>
      </c>
      <c r="C25" s="31">
        <v>10000</v>
      </c>
      <c r="D25" s="32">
        <v>20000</v>
      </c>
      <c r="E25" s="33">
        <v>10000</v>
      </c>
    </row>
  </sheetData>
  <mergeCells count="36">
    <mergeCell ref="B21:D21"/>
    <mergeCell ref="F21:K21"/>
    <mergeCell ref="M21:O21"/>
    <mergeCell ref="Q21:V21"/>
    <mergeCell ref="B4:B12"/>
    <mergeCell ref="C4:D6"/>
    <mergeCell ref="K4:K12"/>
    <mergeCell ref="C7:D9"/>
    <mergeCell ref="C10:D12"/>
    <mergeCell ref="Q14:V14"/>
    <mergeCell ref="C15:C16"/>
    <mergeCell ref="F15:K20"/>
    <mergeCell ref="N15:N16"/>
    <mergeCell ref="Q15:V20"/>
    <mergeCell ref="C17:C18"/>
    <mergeCell ref="N17:N18"/>
    <mergeCell ref="C19:C20"/>
    <mergeCell ref="N19:N20"/>
    <mergeCell ref="B13:E13"/>
    <mergeCell ref="M13:P13"/>
    <mergeCell ref="B14:B20"/>
    <mergeCell ref="C14:D14"/>
    <mergeCell ref="F14:K14"/>
    <mergeCell ref="M14:M20"/>
    <mergeCell ref="N14:O14"/>
    <mergeCell ref="V4:V12"/>
    <mergeCell ref="N7:O9"/>
    <mergeCell ref="N10:O12"/>
    <mergeCell ref="B1:C2"/>
    <mergeCell ref="M1:N2"/>
    <mergeCell ref="B3:E3"/>
    <mergeCell ref="M3:P3"/>
    <mergeCell ref="M4:M12"/>
    <mergeCell ref="N4:O6"/>
    <mergeCell ref="D1:K2"/>
    <mergeCell ref="O1:V2"/>
  </mergeCells>
  <phoneticPr fontId="2" type="noConversion"/>
  <pageMargins left="0.7" right="0.7" top="0.75" bottom="0.75" header="0.3" footer="0.3"/>
  <pageSetup paperSize="9" scale="89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tabSelected="1" view="pageBreakPreview" zoomScale="60" zoomScaleNormal="85" workbookViewId="0">
      <selection activeCell="Q23" sqref="Q23"/>
    </sheetView>
  </sheetViews>
  <sheetFormatPr defaultRowHeight="16.5"/>
  <cols>
    <col min="1" max="1" width="3.125" customWidth="1"/>
    <col min="2" max="2" width="17.375" style="39" customWidth="1"/>
    <col min="3" max="3" width="28.125" style="36" bestFit="1" customWidth="1"/>
    <col min="4" max="4" width="23.875" style="36" customWidth="1"/>
    <col min="6" max="6" width="11.625" customWidth="1"/>
  </cols>
  <sheetData>
    <row r="1" spans="2:6">
      <c r="B1" s="34"/>
      <c r="C1" s="35"/>
      <c r="D1" s="35"/>
    </row>
    <row r="2" spans="2:6" ht="18.75">
      <c r="B2" s="128" t="s">
        <v>34</v>
      </c>
      <c r="C2" s="128"/>
      <c r="D2" s="128"/>
    </row>
    <row r="4" spans="2:6">
      <c r="B4" s="129" t="s">
        <v>35</v>
      </c>
      <c r="C4" s="130"/>
      <c r="D4" s="130"/>
    </row>
    <row r="5" spans="2:6">
      <c r="B5" s="36"/>
    </row>
    <row r="6" spans="2:6">
      <c r="B6" s="37" t="s">
        <v>36</v>
      </c>
      <c r="C6" s="135" t="s">
        <v>37</v>
      </c>
      <c r="D6" s="136"/>
      <c r="F6" s="51" t="s">
        <v>62</v>
      </c>
    </row>
    <row r="7" spans="2:6" ht="24.95" customHeight="1">
      <c r="B7" s="38">
        <v>1</v>
      </c>
      <c r="C7" s="137" t="s">
        <v>38</v>
      </c>
      <c r="D7" s="138"/>
      <c r="F7" s="52">
        <v>187000</v>
      </c>
    </row>
    <row r="8" spans="2:6" ht="24.95" customHeight="1">
      <c r="B8" s="38">
        <v>2</v>
      </c>
      <c r="C8" s="139" t="s">
        <v>39</v>
      </c>
      <c r="D8" s="140"/>
    </row>
    <row r="9" spans="2:6" ht="24.95" customHeight="1"/>
    <row r="10" spans="2:6" ht="24.95" customHeight="1">
      <c r="B10" s="131" t="s">
        <v>40</v>
      </c>
      <c r="C10" s="132"/>
      <c r="D10" s="132"/>
    </row>
    <row r="11" spans="2:6" ht="24.95" customHeight="1">
      <c r="B11" s="133" t="s">
        <v>41</v>
      </c>
      <c r="C11" s="40" t="s">
        <v>42</v>
      </c>
      <c r="D11" s="40" t="s">
        <v>43</v>
      </c>
    </row>
    <row r="12" spans="2:6" ht="24.95" customHeight="1">
      <c r="B12" s="133"/>
      <c r="C12" s="40" t="s">
        <v>44</v>
      </c>
      <c r="D12" s="40" t="s">
        <v>45</v>
      </c>
    </row>
    <row r="13" spans="2:6" ht="24.95" customHeight="1">
      <c r="B13" s="41">
        <v>0.33333333333333331</v>
      </c>
      <c r="C13" s="134" t="s">
        <v>46</v>
      </c>
      <c r="D13" s="42" t="s">
        <v>47</v>
      </c>
    </row>
    <row r="14" spans="2:6" ht="24.95" customHeight="1">
      <c r="B14" s="41">
        <v>0.375</v>
      </c>
      <c r="C14" s="134"/>
      <c r="D14" s="43" t="s">
        <v>48</v>
      </c>
    </row>
    <row r="15" spans="2:6" ht="24.95" customHeight="1">
      <c r="B15" s="41">
        <v>0.41666666666666669</v>
      </c>
      <c r="C15" s="141" t="s">
        <v>49</v>
      </c>
      <c r="D15" s="143" t="s">
        <v>49</v>
      </c>
    </row>
    <row r="16" spans="2:6" ht="24.95" customHeight="1">
      <c r="B16" s="41">
        <v>0.45833333333333331</v>
      </c>
      <c r="C16" s="142"/>
      <c r="D16" s="144"/>
    </row>
    <row r="17" spans="2:9" ht="24.95" customHeight="1">
      <c r="B17" s="41">
        <v>0.5</v>
      </c>
      <c r="C17" s="44" t="s">
        <v>50</v>
      </c>
      <c r="D17" s="45" t="s">
        <v>50</v>
      </c>
    </row>
    <row r="18" spans="2:9" ht="24.95" customHeight="1">
      <c r="B18" s="41">
        <v>0.54166666666666663</v>
      </c>
      <c r="C18" s="145" t="s">
        <v>49</v>
      </c>
      <c r="D18" s="143" t="s">
        <v>51</v>
      </c>
    </row>
    <row r="19" spans="2:9" ht="24.95" customHeight="1">
      <c r="B19" s="41">
        <v>0.58333333333333337</v>
      </c>
      <c r="C19" s="146"/>
      <c r="D19" s="148"/>
    </row>
    <row r="20" spans="2:9" ht="24.95" customHeight="1">
      <c r="B20" s="41">
        <v>0.625</v>
      </c>
      <c r="C20" s="146"/>
      <c r="D20" s="148"/>
    </row>
    <row r="21" spans="2:9" ht="24.95" customHeight="1">
      <c r="B21" s="41">
        <v>0.6875</v>
      </c>
      <c r="C21" s="147"/>
      <c r="D21" s="144"/>
    </row>
    <row r="22" spans="2:9" ht="24.95" customHeight="1">
      <c r="B22" s="41">
        <v>0.70833333333333337</v>
      </c>
      <c r="C22" s="42" t="s">
        <v>52</v>
      </c>
      <c r="D22" s="42" t="s">
        <v>53</v>
      </c>
    </row>
    <row r="23" spans="2:9" ht="24.95" customHeight="1">
      <c r="B23" s="41">
        <v>0.75</v>
      </c>
      <c r="C23" s="141" t="s">
        <v>54</v>
      </c>
      <c r="D23" s="145" t="s">
        <v>55</v>
      </c>
    </row>
    <row r="24" spans="2:9" ht="24.95" customHeight="1">
      <c r="B24" s="41">
        <v>0.79166666666666663</v>
      </c>
      <c r="C24" s="149"/>
      <c r="D24" s="146"/>
    </row>
    <row r="25" spans="2:9" ht="24.95" customHeight="1">
      <c r="B25" s="41">
        <v>0.83333333333333337</v>
      </c>
      <c r="C25" s="142"/>
      <c r="D25" s="146"/>
    </row>
    <row r="26" spans="2:9" ht="24.95" customHeight="1">
      <c r="B26" s="41">
        <v>0.875</v>
      </c>
      <c r="C26" s="150" t="s">
        <v>56</v>
      </c>
      <c r="D26" s="146"/>
    </row>
    <row r="27" spans="2:9" ht="24.95" customHeight="1">
      <c r="B27" s="41">
        <v>0.91666666666666663</v>
      </c>
      <c r="C27" s="150"/>
      <c r="D27" s="147"/>
    </row>
    <row r="28" spans="2:9">
      <c r="B28" s="46"/>
      <c r="C28" s="47"/>
      <c r="D28" s="47"/>
    </row>
    <row r="29" spans="2:9" s="36" customFormat="1" ht="15" customHeight="1">
      <c r="B29" s="49"/>
    </row>
    <row r="30" spans="2:9" s="36" customFormat="1">
      <c r="B30" s="48" t="s">
        <v>57</v>
      </c>
      <c r="E30"/>
      <c r="F30"/>
      <c r="G30"/>
      <c r="H30"/>
      <c r="I30"/>
    </row>
    <row r="31" spans="2:9" s="36" customFormat="1">
      <c r="B31" s="50" t="s">
        <v>58</v>
      </c>
      <c r="E31"/>
      <c r="F31"/>
      <c r="G31"/>
      <c r="H31"/>
      <c r="I31"/>
    </row>
    <row r="32" spans="2:9" s="36" customFormat="1">
      <c r="B32" s="50" t="s">
        <v>59</v>
      </c>
      <c r="E32"/>
      <c r="F32"/>
      <c r="G32"/>
      <c r="H32"/>
      <c r="I32"/>
    </row>
    <row r="33" spans="2:9" s="36" customFormat="1">
      <c r="B33" s="50" t="s">
        <v>60</v>
      </c>
      <c r="E33"/>
      <c r="F33"/>
      <c r="G33"/>
      <c r="H33"/>
      <c r="I33"/>
    </row>
    <row r="34" spans="2:9" s="36" customFormat="1">
      <c r="B34" s="50" t="s">
        <v>61</v>
      </c>
      <c r="E34"/>
      <c r="F34"/>
      <c r="G34"/>
      <c r="H34"/>
      <c r="I34"/>
    </row>
    <row r="35" spans="2:9" s="36" customFormat="1">
      <c r="B35" s="49"/>
      <c r="E35"/>
      <c r="F35"/>
      <c r="G35"/>
      <c r="H35"/>
      <c r="I35"/>
    </row>
  </sheetData>
  <mergeCells count="15">
    <mergeCell ref="C15:C16"/>
    <mergeCell ref="D15:D16"/>
    <mergeCell ref="C18:C21"/>
    <mergeCell ref="D18:D21"/>
    <mergeCell ref="C23:C25"/>
    <mergeCell ref="D23:D27"/>
    <mergeCell ref="C26:C27"/>
    <mergeCell ref="B2:D2"/>
    <mergeCell ref="B4:D4"/>
    <mergeCell ref="B10:D10"/>
    <mergeCell ref="B11:B12"/>
    <mergeCell ref="C13:C14"/>
    <mergeCell ref="C6:D6"/>
    <mergeCell ref="C7:D7"/>
    <mergeCell ref="C8:D8"/>
  </mergeCells>
  <phoneticPr fontId="2" type="noConversion"/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24-26</vt:lpstr>
      <vt:lpstr>25-26</vt:lpstr>
      <vt:lpstr>VIVA WINTER FESTIVAL_프로그램</vt:lpstr>
      <vt:lpstr>'25-26'!Print_Area</vt:lpstr>
      <vt:lpstr>'VIVA WINTER FESTIVAL_프로그램'!Print_Area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USER</cp:lastModifiedBy>
  <cp:lastPrinted>2025-08-28T09:17:47Z</cp:lastPrinted>
  <dcterms:created xsi:type="dcterms:W3CDTF">2023-04-19T00:29:23Z</dcterms:created>
  <dcterms:modified xsi:type="dcterms:W3CDTF">2025-08-28T09:17:49Z</dcterms:modified>
</cp:coreProperties>
</file>