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Tktravel-nas\공유문서\11._K-POP콘서트\2026년\2026.07.24-26 Seoul Water Bomb\"/>
    </mc:Choice>
  </mc:AlternateContent>
  <bookViews>
    <workbookView xWindow="0" yWindow="0" windowWidth="28800" windowHeight="12285"/>
  </bookViews>
  <sheets>
    <sheet name="테이블+셔틀" sheetId="2" r:id="rId1"/>
    <sheet name="테이블+셔틀+호텔" sheetId="5" r:id="rId2"/>
    <sheet name="各國價錢" sheetId="6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2" i="5" l="1"/>
  <c r="F3" i="5"/>
  <c r="F4" i="5"/>
  <c r="F5" i="5"/>
  <c r="F6" i="5"/>
  <c r="F7" i="5"/>
  <c r="F8" i="5"/>
  <c r="D8" i="5"/>
  <c r="D7" i="5"/>
  <c r="D6" i="5"/>
  <c r="D5" i="5"/>
  <c r="D4" i="5"/>
  <c r="D3" i="5"/>
  <c r="D2" i="5"/>
  <c r="B2" i="5"/>
  <c r="B8" i="5" l="1"/>
  <c r="B7" i="5"/>
  <c r="B6" i="5"/>
  <c r="B5" i="5"/>
  <c r="B4" i="5"/>
  <c r="B3" i="5"/>
  <c r="G52" i="5"/>
  <c r="F52" i="5" s="1"/>
  <c r="E52" i="5"/>
  <c r="D52" i="5"/>
  <c r="C52" i="5"/>
  <c r="B52" i="5"/>
  <c r="G51" i="5"/>
  <c r="F51" i="5"/>
  <c r="E51" i="5"/>
  <c r="D51" i="5"/>
  <c r="C51" i="5"/>
  <c r="B51" i="5"/>
  <c r="G50" i="5"/>
  <c r="F50" i="5"/>
  <c r="E50" i="5"/>
  <c r="D50" i="5"/>
  <c r="C50" i="5"/>
  <c r="B50" i="5"/>
  <c r="G49" i="5"/>
  <c r="F49" i="5"/>
  <c r="E49" i="5"/>
  <c r="D49" i="5"/>
  <c r="C49" i="5"/>
  <c r="B49" i="5"/>
  <c r="G48" i="5"/>
  <c r="F48" i="5"/>
  <c r="E48" i="5"/>
  <c r="D48" i="5"/>
  <c r="C48" i="5"/>
  <c r="B48" i="5"/>
  <c r="G47" i="5"/>
  <c r="F47" i="5"/>
  <c r="E47" i="5"/>
  <c r="D47" i="5"/>
  <c r="C47" i="5"/>
  <c r="B47" i="5"/>
  <c r="G46" i="5"/>
  <c r="F46" i="5"/>
  <c r="E46" i="5"/>
  <c r="D46" i="5"/>
  <c r="C46" i="5"/>
  <c r="B46" i="5" s="1"/>
  <c r="F60" i="6" l="1"/>
  <c r="E60" i="6"/>
  <c r="D60" i="6"/>
  <c r="F59" i="6"/>
  <c r="E59" i="6"/>
  <c r="D59" i="6"/>
  <c r="F58" i="6"/>
  <c r="E58" i="6"/>
  <c r="D58" i="6"/>
  <c r="F57" i="6"/>
  <c r="E57" i="6"/>
  <c r="D57" i="6"/>
  <c r="F56" i="6"/>
  <c r="E56" i="6"/>
  <c r="D56" i="6"/>
  <c r="F55" i="6"/>
  <c r="E55" i="6"/>
  <c r="D55" i="6"/>
  <c r="F54" i="6"/>
  <c r="E54" i="6"/>
  <c r="D54" i="6"/>
  <c r="F51" i="6"/>
  <c r="E51" i="6"/>
  <c r="D51" i="6"/>
  <c r="F50" i="6"/>
  <c r="E50" i="6"/>
  <c r="D50" i="6"/>
  <c r="F49" i="6"/>
  <c r="E49" i="6"/>
  <c r="D49" i="6"/>
  <c r="F48" i="6"/>
  <c r="E48" i="6"/>
  <c r="D48" i="6"/>
  <c r="F47" i="6"/>
  <c r="E47" i="6"/>
  <c r="D47" i="6"/>
  <c r="F46" i="6"/>
  <c r="E46" i="6"/>
  <c r="D46" i="6"/>
  <c r="F45" i="6"/>
  <c r="E45" i="6"/>
  <c r="D45" i="6"/>
  <c r="F42" i="6"/>
  <c r="E42" i="6"/>
  <c r="D42" i="6"/>
  <c r="F41" i="6"/>
  <c r="E41" i="6"/>
  <c r="D41" i="6"/>
  <c r="F40" i="6"/>
  <c r="E40" i="6"/>
  <c r="D40" i="6"/>
  <c r="F39" i="6"/>
  <c r="E39" i="6"/>
  <c r="D39" i="6"/>
  <c r="F38" i="6"/>
  <c r="E38" i="6"/>
  <c r="D38" i="6"/>
  <c r="F37" i="6"/>
  <c r="E37" i="6"/>
  <c r="D37" i="6"/>
  <c r="F36" i="6"/>
  <c r="E36" i="6"/>
  <c r="D36" i="6"/>
  <c r="F27" i="6"/>
  <c r="E27" i="6"/>
  <c r="D27" i="6"/>
  <c r="F26" i="6"/>
  <c r="E26" i="6"/>
  <c r="D26" i="6"/>
  <c r="F25" i="6"/>
  <c r="E25" i="6"/>
  <c r="D25" i="6"/>
  <c r="F24" i="6"/>
  <c r="E24" i="6"/>
  <c r="D24" i="6"/>
  <c r="F23" i="6"/>
  <c r="E23" i="6"/>
  <c r="D23" i="6"/>
  <c r="F22" i="6"/>
  <c r="E22" i="6"/>
  <c r="D22" i="6"/>
  <c r="F21" i="6"/>
  <c r="E21" i="6"/>
  <c r="D21" i="6"/>
  <c r="F18" i="6"/>
  <c r="E18" i="6"/>
  <c r="D18" i="6"/>
  <c r="F17" i="6"/>
  <c r="E17" i="6"/>
  <c r="D17" i="6"/>
  <c r="F16" i="6"/>
  <c r="E16" i="6"/>
  <c r="D16" i="6"/>
  <c r="F15" i="6"/>
  <c r="E15" i="6"/>
  <c r="D15" i="6"/>
  <c r="F14" i="6"/>
  <c r="E14" i="6"/>
  <c r="D14" i="6"/>
  <c r="F13" i="6"/>
  <c r="E13" i="6"/>
  <c r="D13" i="6"/>
  <c r="F12" i="6"/>
  <c r="E12" i="6"/>
  <c r="D12" i="6"/>
  <c r="F9" i="6"/>
  <c r="E9" i="6"/>
  <c r="D9" i="6"/>
  <c r="F8" i="6"/>
  <c r="E8" i="6"/>
  <c r="D8" i="6"/>
  <c r="F7" i="6"/>
  <c r="E7" i="6"/>
  <c r="D7" i="6"/>
  <c r="F6" i="6"/>
  <c r="E6" i="6"/>
  <c r="D6" i="6"/>
  <c r="F5" i="6"/>
  <c r="E5" i="6"/>
  <c r="D5" i="6"/>
  <c r="F4" i="6"/>
  <c r="E4" i="6"/>
  <c r="D4" i="6"/>
  <c r="F3" i="6"/>
  <c r="E3" i="6"/>
  <c r="D3" i="6"/>
  <c r="G7" i="5" l="1"/>
  <c r="G6" i="5"/>
  <c r="B38" i="5"/>
  <c r="C38" i="5" s="1"/>
  <c r="G3" i="5"/>
  <c r="G2" i="5"/>
  <c r="E8" i="5"/>
  <c r="B25" i="5"/>
  <c r="C25" i="5" s="1"/>
  <c r="B28" i="5"/>
  <c r="B27" i="5"/>
  <c r="G27" i="5" s="1"/>
  <c r="H27" i="5" s="1"/>
  <c r="I27" i="5" s="1"/>
  <c r="E4" i="5"/>
  <c r="E2" i="5"/>
  <c r="B19" i="5"/>
  <c r="G19" i="5" s="1"/>
  <c r="H19" i="5" s="1"/>
  <c r="I19" i="5" s="1"/>
  <c r="C7" i="5"/>
  <c r="C6" i="5"/>
  <c r="C2" i="5"/>
  <c r="B16" i="5"/>
  <c r="C4" i="5"/>
  <c r="B14" i="5"/>
  <c r="C14" i="5" s="1"/>
  <c r="E6" i="5"/>
  <c r="E7" i="5"/>
  <c r="G4" i="5"/>
  <c r="G8" i="5"/>
  <c r="B41" i="5"/>
  <c r="C41" i="5" s="1"/>
  <c r="B40" i="5"/>
  <c r="G40" i="5" s="1"/>
  <c r="B37" i="5"/>
  <c r="C37" i="5" s="1"/>
  <c r="B36" i="5"/>
  <c r="B35" i="5"/>
  <c r="G35" i="5" s="1"/>
  <c r="B29" i="5"/>
  <c r="C29" i="5" s="1"/>
  <c r="B30" i="5" l="1"/>
  <c r="C30" i="5" s="1"/>
  <c r="G5" i="5"/>
  <c r="B24" i="5"/>
  <c r="B26" i="5"/>
  <c r="C26" i="5" s="1"/>
  <c r="B39" i="5"/>
  <c r="G39" i="5" s="1"/>
  <c r="E3" i="5"/>
  <c r="E5" i="5"/>
  <c r="K27" i="5" s="1"/>
  <c r="C8" i="5"/>
  <c r="K19" i="5" s="1"/>
  <c r="B18" i="5"/>
  <c r="C18" i="5" s="1"/>
  <c r="B17" i="5"/>
  <c r="C17" i="5" s="1"/>
  <c r="C5" i="5"/>
  <c r="B15" i="5"/>
  <c r="G15" i="5" s="1"/>
  <c r="H15" i="5" s="1"/>
  <c r="I15" i="5" s="1"/>
  <c r="K15" i="5" s="1"/>
  <c r="C3" i="5"/>
  <c r="D37" i="5"/>
  <c r="E37" i="5" s="1"/>
  <c r="F37" i="5" s="1"/>
  <c r="J37" i="5" s="1"/>
  <c r="D29" i="5"/>
  <c r="E29" i="5" s="1"/>
  <c r="F29" i="5" s="1"/>
  <c r="J29" i="5" s="1"/>
  <c r="D16" i="5"/>
  <c r="E16" i="5" s="1"/>
  <c r="F16" i="5" s="1"/>
  <c r="D25" i="5"/>
  <c r="E25" i="5" s="1"/>
  <c r="F25" i="5" s="1"/>
  <c r="G36" i="5"/>
  <c r="H36" i="5" s="1"/>
  <c r="I36" i="5" s="1"/>
  <c r="K36" i="5" s="1"/>
  <c r="G16" i="5"/>
  <c r="H16" i="5" s="1"/>
  <c r="I16" i="5" s="1"/>
  <c r="D24" i="5"/>
  <c r="E24" i="5" s="1"/>
  <c r="F24" i="5" s="1"/>
  <c r="J24" i="5" s="1"/>
  <c r="G24" i="5"/>
  <c r="H24" i="5" s="1"/>
  <c r="I24" i="5" s="1"/>
  <c r="K24" i="5" s="1"/>
  <c r="D28" i="5"/>
  <c r="E28" i="5" s="1"/>
  <c r="F28" i="5" s="1"/>
  <c r="J28" i="5" s="1"/>
  <c r="G28" i="5"/>
  <c r="H28" i="5" s="1"/>
  <c r="I28" i="5" s="1"/>
  <c r="K28" i="5" s="1"/>
  <c r="D36" i="5"/>
  <c r="E36" i="5" s="1"/>
  <c r="F36" i="5" s="1"/>
  <c r="J36" i="5" s="1"/>
  <c r="H35" i="5"/>
  <c r="I35" i="5" s="1"/>
  <c r="K35" i="5" s="1"/>
  <c r="D41" i="5"/>
  <c r="E41" i="5" s="1"/>
  <c r="F41" i="5" s="1"/>
  <c r="J41" i="5" s="1"/>
  <c r="D38" i="5"/>
  <c r="E38" i="5" s="1"/>
  <c r="F38" i="5" s="1"/>
  <c r="J38" i="5" s="1"/>
  <c r="H40" i="5"/>
  <c r="I40" i="5" s="1"/>
  <c r="K40" i="5" s="1"/>
  <c r="D26" i="5"/>
  <c r="E26" i="5" s="1"/>
  <c r="F26" i="5" s="1"/>
  <c r="J26" i="5" s="1"/>
  <c r="C19" i="5"/>
  <c r="G25" i="5"/>
  <c r="H25" i="5" s="1"/>
  <c r="I25" i="5" s="1"/>
  <c r="C27" i="5"/>
  <c r="G29" i="5"/>
  <c r="H29" i="5" s="1"/>
  <c r="I29" i="5" s="1"/>
  <c r="K29" i="5" s="1"/>
  <c r="C35" i="5"/>
  <c r="G37" i="5"/>
  <c r="H37" i="5" s="1"/>
  <c r="I37" i="5" s="1"/>
  <c r="K37" i="5" s="1"/>
  <c r="G41" i="5"/>
  <c r="H41" i="5" s="1"/>
  <c r="I41" i="5" s="1"/>
  <c r="K41" i="5" s="1"/>
  <c r="D14" i="5"/>
  <c r="E14" i="5" s="1"/>
  <c r="F14" i="5" s="1"/>
  <c r="D27" i="5"/>
  <c r="E27" i="5" s="1"/>
  <c r="F27" i="5" s="1"/>
  <c r="D19" i="5"/>
  <c r="E19" i="5" s="1"/>
  <c r="F19" i="5" s="1"/>
  <c r="D35" i="5"/>
  <c r="E35" i="5" s="1"/>
  <c r="F35" i="5" s="1"/>
  <c r="J35" i="5" s="1"/>
  <c r="G14" i="5"/>
  <c r="H14" i="5" s="1"/>
  <c r="I14" i="5" s="1"/>
  <c r="C16" i="5"/>
  <c r="C24" i="5"/>
  <c r="G26" i="5"/>
  <c r="H26" i="5" s="1"/>
  <c r="I26" i="5" s="1"/>
  <c r="K26" i="5" s="1"/>
  <c r="C28" i="5"/>
  <c r="G30" i="5"/>
  <c r="H30" i="5" s="1"/>
  <c r="I30" i="5" s="1"/>
  <c r="K30" i="5" s="1"/>
  <c r="C36" i="5"/>
  <c r="G38" i="5"/>
  <c r="H38" i="5" s="1"/>
  <c r="I38" i="5" s="1"/>
  <c r="K38" i="5" s="1"/>
  <c r="C40" i="5"/>
  <c r="D40" i="5"/>
  <c r="E40" i="5" s="1"/>
  <c r="F40" i="5" s="1"/>
  <c r="J40" i="5" s="1"/>
  <c r="B41" i="2"/>
  <c r="B40" i="2"/>
  <c r="B39" i="2"/>
  <c r="B38" i="2"/>
  <c r="C39" i="2"/>
  <c r="B37" i="2"/>
  <c r="B36" i="2"/>
  <c r="B35" i="2"/>
  <c r="D35" i="2" s="1"/>
  <c r="B30" i="2"/>
  <c r="B29" i="2"/>
  <c r="B28" i="2"/>
  <c r="B27" i="2"/>
  <c r="B26" i="2"/>
  <c r="B25" i="2"/>
  <c r="B24" i="2"/>
  <c r="B19" i="2"/>
  <c r="G19" i="2" s="1"/>
  <c r="H19" i="2" s="1"/>
  <c r="I19" i="2" s="1"/>
  <c r="B18" i="2"/>
  <c r="G18" i="2" s="1"/>
  <c r="H18" i="2" s="1"/>
  <c r="I18" i="2" s="1"/>
  <c r="B17" i="2"/>
  <c r="G17" i="2" s="1"/>
  <c r="H17" i="2" s="1"/>
  <c r="I17" i="2" s="1"/>
  <c r="B16" i="2"/>
  <c r="G16" i="2" s="1"/>
  <c r="H16" i="2" s="1"/>
  <c r="I16" i="2" s="1"/>
  <c r="G15" i="2"/>
  <c r="H15" i="2" s="1"/>
  <c r="I15" i="2" s="1"/>
  <c r="B15" i="2"/>
  <c r="G14" i="2"/>
  <c r="H14" i="2" s="1"/>
  <c r="I14" i="2" s="1"/>
  <c r="B14" i="2"/>
  <c r="G13" i="2"/>
  <c r="H13" i="2" s="1"/>
  <c r="I13" i="2" s="1"/>
  <c r="B13" i="2"/>
  <c r="G8" i="2"/>
  <c r="E8" i="2"/>
  <c r="C8" i="2"/>
  <c r="G7" i="2"/>
  <c r="E7" i="2"/>
  <c r="C7" i="2"/>
  <c r="G6" i="2"/>
  <c r="E6" i="2"/>
  <c r="C6" i="2"/>
  <c r="G5" i="2"/>
  <c r="E5" i="2"/>
  <c r="C5" i="2"/>
  <c r="G4" i="2"/>
  <c r="E4" i="2"/>
  <c r="C4" i="2"/>
  <c r="G3" i="2"/>
  <c r="E3" i="2"/>
  <c r="C3" i="2"/>
  <c r="G2" i="2"/>
  <c r="E2" i="2"/>
  <c r="C2" i="2"/>
  <c r="C39" i="5" l="1"/>
  <c r="D39" i="5"/>
  <c r="E39" i="5" s="1"/>
  <c r="F39" i="5" s="1"/>
  <c r="J39" i="5" s="1"/>
  <c r="D30" i="5"/>
  <c r="E30" i="5" s="1"/>
  <c r="F30" i="5" s="1"/>
  <c r="J30" i="5" s="1"/>
  <c r="J16" i="5"/>
  <c r="J19" i="5"/>
  <c r="H39" i="5"/>
  <c r="I39" i="5" s="1"/>
  <c r="K39" i="5" s="1"/>
  <c r="J25" i="5"/>
  <c r="K25" i="5"/>
  <c r="J27" i="5"/>
  <c r="D15" i="5"/>
  <c r="E15" i="5" s="1"/>
  <c r="F15" i="5" s="1"/>
  <c r="J15" i="5" s="1"/>
  <c r="C15" i="5"/>
  <c r="K14" i="5"/>
  <c r="J14" i="5"/>
  <c r="G17" i="5"/>
  <c r="H17" i="5" s="1"/>
  <c r="I17" i="5" s="1"/>
  <c r="K17" i="5" s="1"/>
  <c r="D17" i="5"/>
  <c r="E17" i="5" s="1"/>
  <c r="F17" i="5" s="1"/>
  <c r="J17" i="5" s="1"/>
  <c r="G18" i="5"/>
  <c r="H18" i="5" s="1"/>
  <c r="I18" i="5" s="1"/>
  <c r="K18" i="5" s="1"/>
  <c r="D18" i="5"/>
  <c r="E18" i="5" s="1"/>
  <c r="F18" i="5" s="1"/>
  <c r="J18" i="5" s="1"/>
  <c r="K16" i="5"/>
  <c r="H41" i="2"/>
  <c r="I41" i="2" s="1"/>
  <c r="C37" i="2"/>
  <c r="C41" i="2"/>
  <c r="D36" i="2"/>
  <c r="E36" i="2" s="1"/>
  <c r="F36" i="2" s="1"/>
  <c r="D39" i="2"/>
  <c r="E39" i="2" s="1"/>
  <c r="F39" i="2" s="1"/>
  <c r="E35" i="2"/>
  <c r="F35" i="2" s="1"/>
  <c r="C38" i="2"/>
  <c r="D38" i="2"/>
  <c r="E38" i="2" s="1"/>
  <c r="F38" i="2" s="1"/>
  <c r="G35" i="2"/>
  <c r="H35" i="2" s="1"/>
  <c r="I35" i="2" s="1"/>
  <c r="G36" i="2"/>
  <c r="H36" i="2" s="1"/>
  <c r="I36" i="2" s="1"/>
  <c r="G37" i="2"/>
  <c r="G38" i="2"/>
  <c r="H38" i="2" s="1"/>
  <c r="I38" i="2" s="1"/>
  <c r="G39" i="2"/>
  <c r="G40" i="2"/>
  <c r="H40" i="2" s="1"/>
  <c r="I40" i="2" s="1"/>
  <c r="G41" i="2"/>
  <c r="C35" i="2"/>
  <c r="C40" i="2"/>
  <c r="D41" i="2"/>
  <c r="E41" i="2" s="1"/>
  <c r="F41" i="2" s="1"/>
  <c r="H37" i="2"/>
  <c r="I37" i="2" s="1"/>
  <c r="H39" i="2"/>
  <c r="I39" i="2" s="1"/>
  <c r="C36" i="2"/>
  <c r="D37" i="2"/>
  <c r="E37" i="2" s="1"/>
  <c r="F37" i="2" s="1"/>
  <c r="D40" i="2"/>
  <c r="E40" i="2" s="1"/>
  <c r="F40" i="2" s="1"/>
  <c r="H24" i="2"/>
  <c r="I24" i="2" s="1"/>
  <c r="H27" i="2"/>
  <c r="I27" i="2" s="1"/>
  <c r="D28" i="2"/>
  <c r="E28" i="2" s="1"/>
  <c r="F28" i="2" s="1"/>
  <c r="C24" i="2"/>
  <c r="C27" i="2"/>
  <c r="C29" i="2"/>
  <c r="D26" i="2"/>
  <c r="D30" i="2"/>
  <c r="E30" i="2" s="1"/>
  <c r="F30" i="2" s="1"/>
  <c r="E25" i="2"/>
  <c r="F25" i="2" s="1"/>
  <c r="E26" i="2"/>
  <c r="F26" i="2" s="1"/>
  <c r="C25" i="2"/>
  <c r="C28" i="2"/>
  <c r="D25" i="2"/>
  <c r="D29" i="2"/>
  <c r="E29" i="2" s="1"/>
  <c r="F29" i="2" s="1"/>
  <c r="E24" i="2"/>
  <c r="F24" i="2" s="1"/>
  <c r="G24" i="2"/>
  <c r="G25" i="2"/>
  <c r="H25" i="2" s="1"/>
  <c r="I25" i="2" s="1"/>
  <c r="G26" i="2"/>
  <c r="H26" i="2" s="1"/>
  <c r="I26" i="2" s="1"/>
  <c r="G27" i="2"/>
  <c r="G28" i="2"/>
  <c r="H28" i="2" s="1"/>
  <c r="I28" i="2" s="1"/>
  <c r="G29" i="2"/>
  <c r="H29" i="2" s="1"/>
  <c r="I29" i="2" s="1"/>
  <c r="G30" i="2"/>
  <c r="H30" i="2" s="1"/>
  <c r="I30" i="2" s="1"/>
  <c r="C26" i="2"/>
  <c r="C30" i="2"/>
  <c r="D24" i="2"/>
  <c r="D27" i="2"/>
  <c r="E27" i="2" s="1"/>
  <c r="F27" i="2" s="1"/>
  <c r="E15" i="2"/>
  <c r="F15" i="2" s="1"/>
  <c r="C13" i="2"/>
  <c r="C14" i="2"/>
  <c r="C15" i="2"/>
  <c r="C16" i="2"/>
  <c r="C17" i="2"/>
  <c r="C18" i="2"/>
  <c r="C19" i="2"/>
  <c r="D13" i="2"/>
  <c r="E13" i="2" s="1"/>
  <c r="F13" i="2" s="1"/>
  <c r="D14" i="2"/>
  <c r="E14" i="2" s="1"/>
  <c r="F14" i="2" s="1"/>
  <c r="D15" i="2"/>
  <c r="D16" i="2"/>
  <c r="E16" i="2" s="1"/>
  <c r="F16" i="2" s="1"/>
  <c r="D17" i="2"/>
  <c r="E17" i="2" s="1"/>
  <c r="F17" i="2" s="1"/>
  <c r="D18" i="2"/>
  <c r="E18" i="2" s="1"/>
  <c r="F18" i="2" s="1"/>
  <c r="D19" i="2"/>
  <c r="E19" i="2" s="1"/>
  <c r="F19" i="2" s="1"/>
  <c r="K30" i="2" l="1"/>
  <c r="K13" i="2"/>
  <c r="J35" i="2"/>
  <c r="J30" i="2"/>
  <c r="K28" i="2"/>
  <c r="K25" i="2"/>
  <c r="K18" i="2"/>
  <c r="J18" i="2"/>
  <c r="J40" i="2" l="1"/>
  <c r="K16" i="2"/>
  <c r="J13" i="2"/>
  <c r="J25" i="2"/>
  <c r="J19" i="2"/>
  <c r="K35" i="2"/>
  <c r="K14" i="2"/>
  <c r="K26" i="2"/>
  <c r="K37" i="2"/>
  <c r="K40" i="2"/>
  <c r="J16" i="2"/>
  <c r="K15" i="2"/>
  <c r="K41" i="2"/>
  <c r="J15" i="2"/>
  <c r="K19" i="2"/>
  <c r="J28" i="2"/>
  <c r="J37" i="2"/>
  <c r="K38" i="2"/>
  <c r="J27" i="2"/>
  <c r="J39" i="2"/>
  <c r="J24" i="2"/>
  <c r="J36" i="2"/>
  <c r="J17" i="2"/>
  <c r="K27" i="2"/>
  <c r="J29" i="2"/>
  <c r="K39" i="2"/>
  <c r="J41" i="2"/>
  <c r="J14" i="2"/>
  <c r="K24" i="2"/>
  <c r="J26" i="2"/>
  <c r="K36" i="2"/>
  <c r="J38" i="2"/>
  <c r="K17" i="2"/>
  <c r="K29" i="2"/>
  <c r="B13" i="5" l="1"/>
  <c r="C13" i="5" s="1"/>
  <c r="D13" i="5" l="1"/>
  <c r="E13" i="5" s="1"/>
  <c r="F13" i="5" s="1"/>
  <c r="J13" i="5" s="1"/>
  <c r="G13" i="5"/>
  <c r="H13" i="5" s="1"/>
  <c r="I13" i="5" s="1"/>
  <c r="K13" i="5" s="1"/>
</calcChain>
</file>

<file path=xl/sharedStrings.xml><?xml version="1.0" encoding="utf-8"?>
<sst xmlns="http://schemas.openxmlformats.org/spreadsheetml/2006/main" count="312" uniqueCount="90">
  <si>
    <t>Tier</t>
  </si>
  <si>
    <t>Wristbands</t>
  </si>
  <si>
    <t>Parking</t>
  </si>
  <si>
    <t>Tables/Day</t>
  </si>
  <si>
    <t>Package Inclusions (all + Premium F&amp;B Welcome Package)</t>
  </si>
  <si>
    <t>CABANA</t>
  </si>
  <si>
    <t>TIER 1 FRONT</t>
  </si>
  <si>
    <t>TIER 1 REAR</t>
  </si>
  <si>
    <t>TIER 2 FRONT</t>
  </si>
  <si>
    <t>TIER 2 REAR</t>
  </si>
  <si>
    <t>TIER 3</t>
  </si>
  <si>
    <t>TIER 4</t>
  </si>
  <si>
    <t>Sell Price (Unit price*10%)</t>
    <phoneticPr fontId="2" type="noConversion"/>
  </si>
  <si>
    <t>영업이익(TK)</t>
    <phoneticPr fontId="2" type="noConversion"/>
  </si>
  <si>
    <t>영업이익(여행대장)</t>
    <phoneticPr fontId="2" type="noConversion"/>
  </si>
  <si>
    <t>영업이익(TK)</t>
    <phoneticPr fontId="2" type="noConversion"/>
  </si>
  <si>
    <t>TIER 2 FRONT</t>
    <phoneticPr fontId="2" type="noConversion"/>
  </si>
  <si>
    <t>Price (KRW)FRI
(국내카드 3% 수수료 제외)</t>
    <phoneticPr fontId="2" type="noConversion"/>
  </si>
  <si>
    <t>Price (USD)FRI
(국내카드 3% 수수료 제외)</t>
    <phoneticPr fontId="2" type="noConversion"/>
  </si>
  <si>
    <t>국내카드 3% 수수료</t>
    <phoneticPr fontId="2" type="noConversion"/>
  </si>
  <si>
    <t>Price (KRW)FRI
(해외카드 3.5% 수수료 제외)</t>
    <phoneticPr fontId="2" type="noConversion"/>
  </si>
  <si>
    <t>Price (USD)FRI
(해외카드 3.5% 수수료 제외)</t>
    <phoneticPr fontId="2" type="noConversion"/>
  </si>
  <si>
    <t>해외카드 3.5% 수수료</t>
    <phoneticPr fontId="2" type="noConversion"/>
  </si>
  <si>
    <t>Price (KRW)SAT
(국내카드 3% 수수료 제외)</t>
    <phoneticPr fontId="2" type="noConversion"/>
  </si>
  <si>
    <t>Price (USD)SAT
(국내카드 3% 수수료 제외)</t>
    <phoneticPr fontId="2" type="noConversion"/>
  </si>
  <si>
    <t>Price (KRW)SAT
(해외카드 3.5% 수수료 제외)</t>
    <phoneticPr fontId="2" type="noConversion"/>
  </si>
  <si>
    <t>Price (USD)SAT
(해외카드 3.5% 수수료 제외)</t>
    <phoneticPr fontId="2" type="noConversion"/>
  </si>
  <si>
    <t>Price (KRW)SUN
(국내카드 3% 수수료 제외)</t>
    <phoneticPr fontId="2" type="noConversion"/>
  </si>
  <si>
    <t>Price (USD)SUN
(국내카드 3% 수수료 제외)</t>
    <phoneticPr fontId="2" type="noConversion"/>
  </si>
  <si>
    <t>국내카드 3% 수수료</t>
    <phoneticPr fontId="2" type="noConversion"/>
  </si>
  <si>
    <t>Price (KRW)SUN
(해외카드 3.5% 수수료 제외)</t>
    <phoneticPr fontId="2" type="noConversion"/>
  </si>
  <si>
    <t>Price (USD)SUN
(해외카드 3.5% 수수료 제외)</t>
    <phoneticPr fontId="2" type="noConversion"/>
  </si>
  <si>
    <t>해외카드 3.5% 수수료</t>
    <phoneticPr fontId="2" type="noConversion"/>
  </si>
  <si>
    <t>Moët &amp; Chandon 750ml ×2
Moët Impérial Rosé 750ml ×2</t>
    <phoneticPr fontId="2" type="noConversion"/>
  </si>
  <si>
    <t>Moët &amp; Chandon 750ml ×4
Moët Impérial Rosé 750ml ×2</t>
    <phoneticPr fontId="2" type="noConversion"/>
  </si>
  <si>
    <t>Dom Pérignon 750ml ×1
Moët &amp; Chandon 750ml ×4 
Moët Impérial Rosé 750ml ×3
Clase Azul Reposado 750ml ×1</t>
    <phoneticPr fontId="2" type="noConversion"/>
  </si>
  <si>
    <t>Armand de Brignac 750ml ×1
Dom Pérignon 750ml ×2 
Moët &amp; Chandon 750ml ×3
Moët Impérial Rosé 750ml ×2 
Clase Azul Reposado 750ml ×1</t>
    <phoneticPr fontId="2" type="noConversion"/>
  </si>
  <si>
    <t>Armand de Brignac 750ml ×2
Dom Pérignon 750ml ×3 
Moët &amp; Chandon 750ml ×3
Moët Impérial Rosé 750ml ×3 
Somos Añejo 750ml ×1
Clase Azul Reposado 750ml ×1</t>
    <phoneticPr fontId="2" type="noConversion"/>
  </si>
  <si>
    <t>Armand de Brignac 750ml ×3
Dom Pérignon 750ml ×4 
Moët &amp; Chandon 750ml ×3
Moët Impérial Rosé 750ml ×3 
Somos Añejo 750ml ×1
Clase Azul Reposado 750ml ×1</t>
    <phoneticPr fontId="2" type="noConversion"/>
  </si>
  <si>
    <t>Armand de Brignac 750ml ×4
Dom Pérignon 750ml ×4 
Moët &amp; Chandon 750ml ×3
Moët Impérial Rosé 750ml ×3 
Somos Añejo 750ml ×1
Clase Azul Reposado 750ml ×1</t>
    <phoneticPr fontId="2" type="noConversion"/>
  </si>
  <si>
    <t>Hospitality Package A</t>
  </si>
  <si>
    <t>Hospitality Package B</t>
  </si>
  <si>
    <t>Hospitality Package C</t>
  </si>
  <si>
    <t>Air Ticket + Transfer + VVIP Table</t>
  </si>
  <si>
    <t>Accommodations +  Transfer + VVIP Table</t>
  </si>
  <si>
    <t>Air Ticket + Accommodations + Transfer + VVIP Table</t>
  </si>
  <si>
    <t>7/26 Price (USD)</t>
    <phoneticPr fontId="2" type="noConversion"/>
  </si>
  <si>
    <t>7/25 Price (USD)</t>
    <phoneticPr fontId="2" type="noConversion"/>
  </si>
  <si>
    <t>7/25 Price (KRW)</t>
    <phoneticPr fontId="2" type="noConversion"/>
  </si>
  <si>
    <t>7/24 Price (USD)</t>
    <phoneticPr fontId="2" type="noConversion"/>
  </si>
  <si>
    <t>7/24 Price (KRW)</t>
    <phoneticPr fontId="2" type="noConversion"/>
  </si>
  <si>
    <t>테이블+셔틀+호텔</t>
    <phoneticPr fontId="2" type="noConversion"/>
  </si>
  <si>
    <t>7/24 Price (USD)</t>
  </si>
  <si>
    <t>7/24 Price (KRW)</t>
  </si>
  <si>
    <t>7/24 Price (HKD)</t>
    <phoneticPr fontId="2" type="noConversion"/>
  </si>
  <si>
    <t>7/24 Price (TWD)</t>
    <phoneticPr fontId="2" type="noConversion"/>
  </si>
  <si>
    <t>7/24 Price (TWD)</t>
    <phoneticPr fontId="2" type="noConversion"/>
  </si>
  <si>
    <t>7/24 Price (CNY)</t>
    <phoneticPr fontId="2" type="noConversion"/>
  </si>
  <si>
    <t>7/25 Price (USD)</t>
  </si>
  <si>
    <t>7/25 Price (KRW)</t>
  </si>
  <si>
    <t>7/25 Price (HKD)</t>
    <phoneticPr fontId="2" type="noConversion"/>
  </si>
  <si>
    <t>7/25 Price (TWD)</t>
    <phoneticPr fontId="2" type="noConversion"/>
  </si>
  <si>
    <t>7/25 Price (CNY)</t>
    <phoneticPr fontId="2" type="noConversion"/>
  </si>
  <si>
    <t>7/26 Price (USD)</t>
  </si>
  <si>
    <t>7/26 Price (KRW)</t>
  </si>
  <si>
    <t>7/26 Price (HKD)</t>
    <phoneticPr fontId="2" type="noConversion"/>
  </si>
  <si>
    <t>7/26 Price (TWD)</t>
    <phoneticPr fontId="2" type="noConversion"/>
  </si>
  <si>
    <t>7/26 Price (TWD)</t>
    <phoneticPr fontId="2" type="noConversion"/>
  </si>
  <si>
    <t>7/26 Price (CNY)</t>
    <phoneticPr fontId="2" type="noConversion"/>
  </si>
  <si>
    <t>테이블+셔틀</t>
    <phoneticPr fontId="2" type="noConversion"/>
  </si>
  <si>
    <t>7/24 Price (HKD)</t>
    <phoneticPr fontId="2" type="noConversion"/>
  </si>
  <si>
    <t>7/24 Price (CNY)</t>
    <phoneticPr fontId="2" type="noConversion"/>
  </si>
  <si>
    <t>7/25 Price (HKD)</t>
    <phoneticPr fontId="2" type="noConversion"/>
  </si>
  <si>
    <t>7/25 Price (TWD)</t>
    <phoneticPr fontId="2" type="noConversion"/>
  </si>
  <si>
    <t>7/25 Price (CNY)</t>
    <phoneticPr fontId="2" type="noConversion"/>
  </si>
  <si>
    <t>7/26 Price (HKD)</t>
    <phoneticPr fontId="2" type="noConversion"/>
  </si>
  <si>
    <t>7/26 Price (CNY)</t>
    <phoneticPr fontId="2" type="noConversion"/>
  </si>
  <si>
    <t>7/26 Price (KRW)</t>
    <phoneticPr fontId="2" type="noConversion"/>
  </si>
  <si>
    <t>Hotel Price</t>
    <phoneticPr fontId="2" type="noConversion"/>
  </si>
  <si>
    <t>7/24 Price (USD)</t>
    <phoneticPr fontId="2" type="noConversion"/>
  </si>
  <si>
    <t>7/24 Price (KRW)</t>
    <phoneticPr fontId="2" type="noConversion"/>
  </si>
  <si>
    <t>7/25 Price (USD)</t>
    <phoneticPr fontId="2" type="noConversion"/>
  </si>
  <si>
    <t>7/25 Price (KRW)</t>
    <phoneticPr fontId="2" type="noConversion"/>
  </si>
  <si>
    <t>7/26 Price (USD)</t>
    <phoneticPr fontId="2" type="noConversion"/>
  </si>
  <si>
    <t>7/26 Price (KRW)</t>
    <phoneticPr fontId="2" type="noConversion"/>
  </si>
  <si>
    <t>Hotel room</t>
    <phoneticPr fontId="2" type="noConversion"/>
  </si>
  <si>
    <t>Hotel Breakfast</t>
    <phoneticPr fontId="2" type="noConversion"/>
  </si>
  <si>
    <t>Hotel (소노캄 고양)</t>
    <phoneticPr fontId="2" type="noConversion"/>
  </si>
  <si>
    <t>(조식 25,000원)</t>
    <phoneticPr fontId="2" type="noConversion"/>
  </si>
  <si>
    <t>Hotel (소노캄 고양)+조식
(Standard room*1 + Breakfast*2)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</si>
</sst>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&quot;$&quot;#,##0;[Red]\-&quot;$&quot;#,##0"/>
    <numFmt numFmtId="177" formatCode="#,##0_);[Red]\(#,##0\)"/>
    <numFmt numFmtId="178" formatCode="mm&quot;월&quot;\ dd&quot;일&quot;"/>
  </numFmts>
  <fonts count="9" x14ac:knownFonts="1">
    <font>
      <sz val="11"/>
      <color theme="1"/>
      <name val="맑은 고딕"/>
      <family val="2"/>
      <scheme val="minor"/>
    </font>
    <font>
      <b/>
      <sz val="11"/>
      <color theme="1"/>
      <name val="맑은 고딕"/>
      <family val="2"/>
      <scheme val="minor"/>
    </font>
    <font>
      <sz val="8"/>
      <name val="맑은 고딕"/>
      <family val="3"/>
      <charset val="129"/>
      <scheme val="minor"/>
    </font>
    <font>
      <b/>
      <sz val="12"/>
      <color theme="1"/>
      <name val="맑은 고딕"/>
      <family val="2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rgb="FFFF0000"/>
      <name val="맑은 고딕"/>
      <family val="2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176" fontId="5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177" fontId="0" fillId="0" borderId="0" xfId="0" applyNumberFormat="1"/>
    <xf numFmtId="177" fontId="5" fillId="0" borderId="0" xfId="0" applyNumberFormat="1" applyFont="1" applyBorder="1" applyAlignment="1">
      <alignment horizontal="center" vertical="center" wrapText="1"/>
    </xf>
    <xf numFmtId="177" fontId="4" fillId="7" borderId="0" xfId="0" applyNumberFormat="1" applyFont="1" applyFill="1" applyBorder="1" applyAlignment="1">
      <alignment horizontal="center" vertical="center" wrapText="1"/>
    </xf>
    <xf numFmtId="176" fontId="4" fillId="8" borderId="0" xfId="0" applyNumberFormat="1" applyFont="1" applyFill="1" applyBorder="1" applyAlignment="1">
      <alignment horizontal="center" vertical="center" wrapText="1"/>
    </xf>
    <xf numFmtId="177" fontId="4" fillId="8" borderId="0" xfId="0" applyNumberFormat="1" applyFont="1" applyFill="1" applyBorder="1" applyAlignment="1">
      <alignment horizontal="center" vertical="center" wrapText="1"/>
    </xf>
    <xf numFmtId="177" fontId="6" fillId="7" borderId="0" xfId="0" applyNumberFormat="1" applyFont="1" applyFill="1" applyBorder="1" applyAlignment="1">
      <alignment horizontal="center" vertical="center" wrapText="1"/>
    </xf>
    <xf numFmtId="177" fontId="6" fillId="8" borderId="0" xfId="0" applyNumberFormat="1" applyFont="1" applyFill="1" applyBorder="1" applyAlignment="1">
      <alignment horizontal="center" vertical="center" wrapText="1"/>
    </xf>
    <xf numFmtId="177" fontId="7" fillId="7" borderId="0" xfId="0" applyNumberFormat="1" applyFont="1" applyFill="1" applyAlignment="1">
      <alignment horizontal="center" vertical="center"/>
    </xf>
    <xf numFmtId="177" fontId="7" fillId="8" borderId="0" xfId="0" applyNumberFormat="1" applyFont="1" applyFill="1" applyAlignment="1">
      <alignment horizontal="center" vertical="center"/>
    </xf>
    <xf numFmtId="177" fontId="8" fillId="7" borderId="0" xfId="0" applyNumberFormat="1" applyFont="1" applyFill="1" applyAlignment="1">
      <alignment horizontal="center" vertical="center"/>
    </xf>
    <xf numFmtId="177" fontId="8" fillId="8" borderId="0" xfId="0" applyNumberFormat="1" applyFont="1" applyFill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/>
    <xf numFmtId="0" fontId="1" fillId="0" borderId="1" xfId="0" applyFont="1" applyFill="1" applyBorder="1" applyAlignment="1">
      <alignment horizontal="center" vertical="center" wrapText="1"/>
    </xf>
    <xf numFmtId="178" fontId="0" fillId="0" borderId="1" xfId="0" applyNumberForma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178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1"/>
  <sheetViews>
    <sheetView tabSelected="1" zoomScale="80" zoomScaleNormal="80" workbookViewId="0">
      <selection activeCell="B3" sqref="B3"/>
    </sheetView>
  </sheetViews>
  <sheetFormatPr defaultRowHeight="16.5" x14ac:dyDescent="0.3"/>
  <cols>
    <col min="1" max="1" width="28.5" customWidth="1"/>
    <col min="2" max="4" width="24" customWidth="1"/>
    <col min="5" max="5" width="30.25" customWidth="1"/>
    <col min="6" max="6" width="30.25" style="11" customWidth="1"/>
    <col min="7" max="7" width="24" customWidth="1"/>
    <col min="8" max="8" width="27.5" customWidth="1"/>
    <col min="9" max="9" width="29.125" customWidth="1"/>
    <col min="10" max="10" width="24" customWidth="1"/>
    <col min="11" max="11" width="40.375" customWidth="1"/>
    <col min="12" max="12" width="28" customWidth="1"/>
    <col min="13" max="13" width="25.375" customWidth="1"/>
    <col min="14" max="14" width="34.375" customWidth="1"/>
    <col min="15" max="16" width="18.25" bestFit="1" customWidth="1"/>
  </cols>
  <sheetData>
    <row r="1" spans="1:14" ht="34.5" x14ac:dyDescent="0.3">
      <c r="A1" s="2" t="s">
        <v>0</v>
      </c>
      <c r="B1" s="3" t="s">
        <v>49</v>
      </c>
      <c r="C1" s="3" t="s">
        <v>50</v>
      </c>
      <c r="D1" s="4" t="s">
        <v>47</v>
      </c>
      <c r="E1" s="4" t="s">
        <v>48</v>
      </c>
      <c r="F1" s="5" t="s">
        <v>46</v>
      </c>
      <c r="G1" s="5" t="s">
        <v>77</v>
      </c>
      <c r="H1" s="2" t="s">
        <v>1</v>
      </c>
      <c r="I1" s="2" t="s">
        <v>2</v>
      </c>
      <c r="J1" s="2" t="s">
        <v>3</v>
      </c>
      <c r="K1" s="2" t="s">
        <v>4</v>
      </c>
      <c r="L1" s="1" t="s">
        <v>40</v>
      </c>
      <c r="M1" s="1" t="s">
        <v>41</v>
      </c>
      <c r="N1" s="1" t="s">
        <v>42</v>
      </c>
    </row>
    <row r="2" spans="1:14" ht="103.5" x14ac:dyDescent="0.3">
      <c r="A2" s="6" t="s">
        <v>5</v>
      </c>
      <c r="B2" s="7">
        <v>29600</v>
      </c>
      <c r="C2" s="7">
        <f>SUM(B2*1480)</f>
        <v>43808000</v>
      </c>
      <c r="D2" s="7">
        <v>31968</v>
      </c>
      <c r="E2" s="7">
        <f>SUM(D2*1480)</f>
        <v>47312640</v>
      </c>
      <c r="F2" s="7">
        <v>30784</v>
      </c>
      <c r="G2" s="7">
        <f>SUM(F2*1480)</f>
        <v>45560320</v>
      </c>
      <c r="H2" s="6">
        <v>30</v>
      </c>
      <c r="I2" s="6">
        <v>6</v>
      </c>
      <c r="J2" s="6">
        <v>2</v>
      </c>
      <c r="K2" s="6" t="s">
        <v>39</v>
      </c>
      <c r="L2" s="22" t="s">
        <v>43</v>
      </c>
      <c r="M2" s="22" t="s">
        <v>44</v>
      </c>
      <c r="N2" s="22" t="s">
        <v>45</v>
      </c>
    </row>
    <row r="3" spans="1:14" ht="103.5" x14ac:dyDescent="0.3">
      <c r="A3" s="6" t="s">
        <v>6</v>
      </c>
      <c r="B3" s="7">
        <v>24360</v>
      </c>
      <c r="C3" s="7">
        <f t="shared" ref="C3:C8" si="0">SUM(B3*1480)</f>
        <v>36052800</v>
      </c>
      <c r="D3" s="7">
        <v>26390</v>
      </c>
      <c r="E3" s="7">
        <f t="shared" ref="E3:E8" si="1">SUM(D3*1480)</f>
        <v>39057200</v>
      </c>
      <c r="F3" s="7">
        <v>25375</v>
      </c>
      <c r="G3" s="7">
        <f t="shared" ref="G3:G8" si="2">SUM(F3*1480)</f>
        <v>37555000</v>
      </c>
      <c r="H3" s="6">
        <v>15</v>
      </c>
      <c r="I3" s="6">
        <v>5</v>
      </c>
      <c r="J3" s="6">
        <v>5</v>
      </c>
      <c r="K3" s="6" t="s">
        <v>38</v>
      </c>
      <c r="L3" s="22" t="s">
        <v>43</v>
      </c>
      <c r="M3" s="22" t="s">
        <v>44</v>
      </c>
      <c r="N3" s="22" t="s">
        <v>45</v>
      </c>
    </row>
    <row r="4" spans="1:14" ht="103.5" x14ac:dyDescent="0.3">
      <c r="A4" s="6" t="s">
        <v>7</v>
      </c>
      <c r="B4" s="7">
        <v>20292</v>
      </c>
      <c r="C4" s="7">
        <f t="shared" si="0"/>
        <v>30032160</v>
      </c>
      <c r="D4" s="7">
        <v>21983</v>
      </c>
      <c r="E4" s="7">
        <f t="shared" si="1"/>
        <v>32534840</v>
      </c>
      <c r="F4" s="7">
        <v>21138</v>
      </c>
      <c r="G4" s="7">
        <f t="shared" si="2"/>
        <v>31284240</v>
      </c>
      <c r="H4" s="6">
        <v>15</v>
      </c>
      <c r="I4" s="6">
        <v>4</v>
      </c>
      <c r="J4" s="6">
        <v>5</v>
      </c>
      <c r="K4" s="6" t="s">
        <v>37</v>
      </c>
      <c r="L4" s="22" t="s">
        <v>43</v>
      </c>
      <c r="M4" s="22" t="s">
        <v>44</v>
      </c>
      <c r="N4" s="22" t="s">
        <v>45</v>
      </c>
    </row>
    <row r="5" spans="1:14" ht="86.25" x14ac:dyDescent="0.3">
      <c r="A5" s="6" t="s">
        <v>8</v>
      </c>
      <c r="B5" s="7">
        <v>15432</v>
      </c>
      <c r="C5" s="7">
        <f t="shared" si="0"/>
        <v>22839360</v>
      </c>
      <c r="D5" s="7">
        <v>16718</v>
      </c>
      <c r="E5" s="7">
        <f t="shared" si="1"/>
        <v>24742640</v>
      </c>
      <c r="F5" s="7">
        <v>16075</v>
      </c>
      <c r="G5" s="7">
        <f t="shared" si="2"/>
        <v>23791000</v>
      </c>
      <c r="H5" s="6">
        <v>12</v>
      </c>
      <c r="I5" s="6">
        <v>3</v>
      </c>
      <c r="J5" s="6">
        <v>5</v>
      </c>
      <c r="K5" s="6" t="s">
        <v>36</v>
      </c>
      <c r="L5" s="22" t="s">
        <v>43</v>
      </c>
      <c r="M5" s="22" t="s">
        <v>44</v>
      </c>
      <c r="N5" s="22" t="s">
        <v>45</v>
      </c>
    </row>
    <row r="6" spans="1:14" ht="69" x14ac:dyDescent="0.3">
      <c r="A6" s="6" t="s">
        <v>9</v>
      </c>
      <c r="B6" s="7">
        <v>12984</v>
      </c>
      <c r="C6" s="7">
        <f t="shared" si="0"/>
        <v>19216320</v>
      </c>
      <c r="D6" s="7">
        <v>14066</v>
      </c>
      <c r="E6" s="7">
        <f t="shared" si="1"/>
        <v>20817680</v>
      </c>
      <c r="F6" s="7">
        <v>13525</v>
      </c>
      <c r="G6" s="7">
        <f t="shared" si="2"/>
        <v>20017000</v>
      </c>
      <c r="H6" s="6">
        <v>12</v>
      </c>
      <c r="I6" s="6">
        <v>3</v>
      </c>
      <c r="J6" s="6">
        <v>5</v>
      </c>
      <c r="K6" s="6" t="s">
        <v>35</v>
      </c>
      <c r="L6" s="22" t="s">
        <v>43</v>
      </c>
      <c r="M6" s="22" t="s">
        <v>44</v>
      </c>
      <c r="N6" s="22" t="s">
        <v>45</v>
      </c>
    </row>
    <row r="7" spans="1:14" ht="34.5" x14ac:dyDescent="0.3">
      <c r="A7" s="6" t="s">
        <v>10</v>
      </c>
      <c r="B7" s="7">
        <v>7785.4999999999991</v>
      </c>
      <c r="C7" s="7">
        <f t="shared" si="0"/>
        <v>11522539.999999998</v>
      </c>
      <c r="D7" s="7">
        <v>8463</v>
      </c>
      <c r="E7" s="7">
        <f t="shared" si="1"/>
        <v>12525240</v>
      </c>
      <c r="F7" s="7">
        <v>8124</v>
      </c>
      <c r="G7" s="7">
        <f t="shared" si="2"/>
        <v>12023520</v>
      </c>
      <c r="H7" s="6">
        <v>8</v>
      </c>
      <c r="I7" s="6">
        <v>2</v>
      </c>
      <c r="J7" s="6">
        <v>12</v>
      </c>
      <c r="K7" s="6" t="s">
        <v>34</v>
      </c>
      <c r="L7" s="22" t="s">
        <v>43</v>
      </c>
      <c r="M7" s="22" t="s">
        <v>44</v>
      </c>
      <c r="N7" s="22" t="s">
        <v>45</v>
      </c>
    </row>
    <row r="8" spans="1:14" ht="34.5" x14ac:dyDescent="0.3">
      <c r="A8" s="6" t="s">
        <v>11</v>
      </c>
      <c r="B8" s="7">
        <v>4669</v>
      </c>
      <c r="C8" s="7">
        <f t="shared" si="0"/>
        <v>6910120</v>
      </c>
      <c r="D8" s="7">
        <v>5075</v>
      </c>
      <c r="E8" s="7">
        <f t="shared" si="1"/>
        <v>7511000</v>
      </c>
      <c r="F8" s="7">
        <v>4872</v>
      </c>
      <c r="G8" s="7">
        <f t="shared" si="2"/>
        <v>7210560</v>
      </c>
      <c r="H8" s="6">
        <v>6</v>
      </c>
      <c r="I8" s="6">
        <v>1</v>
      </c>
      <c r="J8" s="6">
        <v>12</v>
      </c>
      <c r="K8" s="6" t="s">
        <v>33</v>
      </c>
      <c r="L8" s="22" t="s">
        <v>43</v>
      </c>
      <c r="M8" s="22" t="s">
        <v>44</v>
      </c>
      <c r="N8" s="22" t="s">
        <v>45</v>
      </c>
    </row>
    <row r="9" spans="1:14" x14ac:dyDescent="0.3">
      <c r="B9" s="11"/>
      <c r="C9" s="11"/>
      <c r="D9" s="11"/>
      <c r="E9" s="11"/>
      <c r="G9" s="11"/>
      <c r="H9" s="11"/>
      <c r="I9" s="11"/>
      <c r="J9" s="11"/>
    </row>
    <row r="10" spans="1:14" x14ac:dyDescent="0.3">
      <c r="B10" s="11"/>
      <c r="C10" s="11"/>
      <c r="D10" s="11"/>
      <c r="E10" s="11"/>
      <c r="G10" s="11"/>
      <c r="H10" s="11"/>
      <c r="I10" s="11"/>
      <c r="J10" s="11"/>
    </row>
    <row r="11" spans="1:14" ht="17.25" x14ac:dyDescent="0.3">
      <c r="A11" s="8" t="s">
        <v>12</v>
      </c>
      <c r="B11" s="11"/>
      <c r="C11" s="11"/>
      <c r="D11" s="11"/>
      <c r="E11" s="11"/>
      <c r="G11" s="11"/>
      <c r="H11" s="11"/>
      <c r="I11" s="11"/>
      <c r="J11" s="11"/>
      <c r="K11" s="9"/>
    </row>
    <row r="12" spans="1:14" ht="32.25" customHeight="1" x14ac:dyDescent="0.3">
      <c r="A12" s="2" t="s">
        <v>0</v>
      </c>
      <c r="B12" s="3" t="s">
        <v>49</v>
      </c>
      <c r="C12" s="3" t="s">
        <v>50</v>
      </c>
      <c r="D12" s="3" t="s">
        <v>32</v>
      </c>
      <c r="E12" s="3" t="s">
        <v>31</v>
      </c>
      <c r="F12" s="3" t="s">
        <v>30</v>
      </c>
      <c r="G12" s="3" t="s">
        <v>29</v>
      </c>
      <c r="H12" s="3" t="s">
        <v>28</v>
      </c>
      <c r="I12" s="3" t="s">
        <v>27</v>
      </c>
      <c r="J12" s="13" t="s">
        <v>13</v>
      </c>
      <c r="K12" s="14" t="s">
        <v>14</v>
      </c>
    </row>
    <row r="13" spans="1:14" ht="30" customHeight="1" x14ac:dyDescent="0.3">
      <c r="A13" s="6" t="s">
        <v>5</v>
      </c>
      <c r="B13" s="7">
        <f>SUM(B2*10%+B2)</f>
        <v>32560</v>
      </c>
      <c r="C13" s="7">
        <f>SUM(B13*1480)</f>
        <v>48188800</v>
      </c>
      <c r="D13" s="7">
        <f t="shared" ref="D13:D19" si="3">SUM(B13*3.5%)</f>
        <v>1139.6000000000001</v>
      </c>
      <c r="E13" s="7">
        <f t="shared" ref="E13:E19" si="4">SUM(B13-D13)</f>
        <v>31420.400000000001</v>
      </c>
      <c r="F13" s="7">
        <f>SUM(E13*1480)</f>
        <v>46502192</v>
      </c>
      <c r="G13" s="7">
        <f t="shared" ref="G13:G19" si="5">SUM(B13*3%)</f>
        <v>976.8</v>
      </c>
      <c r="H13" s="7">
        <f t="shared" ref="H13:H19" si="6">SUM(B13-G13)</f>
        <v>31583.200000000001</v>
      </c>
      <c r="I13" s="7">
        <f>SUM(H13*1480)</f>
        <v>46743136</v>
      </c>
      <c r="J13" s="13">
        <f>F13-C2</f>
        <v>2694192</v>
      </c>
      <c r="K13" s="15">
        <f>I13-C2</f>
        <v>2935136</v>
      </c>
    </row>
    <row r="14" spans="1:14" ht="30" customHeight="1" x14ac:dyDescent="0.3">
      <c r="A14" s="6" t="s">
        <v>6</v>
      </c>
      <c r="B14" s="7">
        <f>SUM(B3*10%+B3)</f>
        <v>26796</v>
      </c>
      <c r="C14" s="7">
        <f t="shared" ref="C14:C19" si="7">SUM(B14*1480)</f>
        <v>39658080</v>
      </c>
      <c r="D14" s="7">
        <f t="shared" si="3"/>
        <v>937.86000000000013</v>
      </c>
      <c r="E14" s="7">
        <f t="shared" si="4"/>
        <v>25858.14</v>
      </c>
      <c r="F14" s="7">
        <f t="shared" ref="F14:F19" si="8">SUM(E14*1480)</f>
        <v>38270047.199999996</v>
      </c>
      <c r="G14" s="7">
        <f t="shared" si="5"/>
        <v>803.88</v>
      </c>
      <c r="H14" s="7">
        <f t="shared" si="6"/>
        <v>25992.12</v>
      </c>
      <c r="I14" s="7">
        <f t="shared" ref="I14:I19" si="9">SUM(H14*1480)</f>
        <v>38468337.600000001</v>
      </c>
      <c r="J14" s="13">
        <f>F14-C3</f>
        <v>2217247.1999999955</v>
      </c>
      <c r="K14" s="15">
        <f t="shared" ref="K14:K19" si="10">I14-C3</f>
        <v>2415537.6000000015</v>
      </c>
    </row>
    <row r="15" spans="1:14" ht="30" customHeight="1" x14ac:dyDescent="0.3">
      <c r="A15" s="6" t="s">
        <v>7</v>
      </c>
      <c r="B15" s="7">
        <f>SUM(B4*10%+B4)</f>
        <v>22321.200000000001</v>
      </c>
      <c r="C15" s="7">
        <f t="shared" si="7"/>
        <v>33035376</v>
      </c>
      <c r="D15" s="7">
        <f t="shared" si="3"/>
        <v>781.24200000000008</v>
      </c>
      <c r="E15" s="7">
        <f t="shared" si="4"/>
        <v>21539.958000000002</v>
      </c>
      <c r="F15" s="7">
        <f t="shared" si="8"/>
        <v>31879137.840000004</v>
      </c>
      <c r="G15" s="7">
        <f t="shared" si="5"/>
        <v>669.63599999999997</v>
      </c>
      <c r="H15" s="7">
        <f t="shared" si="6"/>
        <v>21651.564000000002</v>
      </c>
      <c r="I15" s="7">
        <f t="shared" si="9"/>
        <v>32044314.720000003</v>
      </c>
      <c r="J15" s="13">
        <f t="shared" ref="J15:J19" si="11">F15-C4</f>
        <v>1846977.8400000036</v>
      </c>
      <c r="K15" s="15">
        <f t="shared" si="10"/>
        <v>2012154.7200000025</v>
      </c>
    </row>
    <row r="16" spans="1:14" ht="30" customHeight="1" x14ac:dyDescent="0.3">
      <c r="A16" s="6" t="s">
        <v>16</v>
      </c>
      <c r="B16" s="7">
        <f>SUM(B5*10%+B5)+388</f>
        <v>17363.2</v>
      </c>
      <c r="C16" s="7">
        <f t="shared" si="7"/>
        <v>25697536</v>
      </c>
      <c r="D16" s="7">
        <f t="shared" si="3"/>
        <v>607.7120000000001</v>
      </c>
      <c r="E16" s="7">
        <f t="shared" si="4"/>
        <v>16755.488000000001</v>
      </c>
      <c r="F16" s="7">
        <f t="shared" si="8"/>
        <v>24798122.240000002</v>
      </c>
      <c r="G16" s="7">
        <f t="shared" si="5"/>
        <v>520.89599999999996</v>
      </c>
      <c r="H16" s="7">
        <f t="shared" si="6"/>
        <v>16842.304</v>
      </c>
      <c r="I16" s="7">
        <f t="shared" si="9"/>
        <v>24926609.920000002</v>
      </c>
      <c r="J16" s="13">
        <f t="shared" si="11"/>
        <v>1958762.2400000021</v>
      </c>
      <c r="K16" s="15">
        <f t="shared" si="10"/>
        <v>2087249.9200000018</v>
      </c>
    </row>
    <row r="17" spans="1:11" ht="30" customHeight="1" x14ac:dyDescent="0.3">
      <c r="A17" s="6" t="s">
        <v>9</v>
      </c>
      <c r="B17" s="7">
        <f>SUM(B6*10%+B6)+388</f>
        <v>14670.4</v>
      </c>
      <c r="C17" s="7">
        <f t="shared" si="7"/>
        <v>21712192</v>
      </c>
      <c r="D17" s="7">
        <f t="shared" si="3"/>
        <v>513.46400000000006</v>
      </c>
      <c r="E17" s="7">
        <f t="shared" si="4"/>
        <v>14156.936</v>
      </c>
      <c r="F17" s="7">
        <f t="shared" si="8"/>
        <v>20952265.280000001</v>
      </c>
      <c r="G17" s="7">
        <f t="shared" si="5"/>
        <v>440.11199999999997</v>
      </c>
      <c r="H17" s="7">
        <f t="shared" si="6"/>
        <v>14230.288</v>
      </c>
      <c r="I17" s="7">
        <f t="shared" si="9"/>
        <v>21060826.240000002</v>
      </c>
      <c r="J17" s="13">
        <f t="shared" si="11"/>
        <v>1735945.2800000012</v>
      </c>
      <c r="K17" s="15">
        <f t="shared" si="10"/>
        <v>1844506.2400000021</v>
      </c>
    </row>
    <row r="18" spans="1:11" ht="30" customHeight="1" x14ac:dyDescent="0.3">
      <c r="A18" s="6" t="s">
        <v>10</v>
      </c>
      <c r="B18" s="7">
        <f>SUM(B7*10%+B7)+388</f>
        <v>8952.0499999999993</v>
      </c>
      <c r="C18" s="7">
        <f t="shared" si="7"/>
        <v>13249033.999999998</v>
      </c>
      <c r="D18" s="7">
        <f t="shared" si="3"/>
        <v>313.32175000000001</v>
      </c>
      <c r="E18" s="7">
        <f t="shared" si="4"/>
        <v>8638.7282500000001</v>
      </c>
      <c r="F18" s="7">
        <f t="shared" si="8"/>
        <v>12785317.810000001</v>
      </c>
      <c r="G18" s="7">
        <f t="shared" si="5"/>
        <v>268.56149999999997</v>
      </c>
      <c r="H18" s="7">
        <f t="shared" si="6"/>
        <v>8683.4884999999995</v>
      </c>
      <c r="I18" s="7">
        <f t="shared" si="9"/>
        <v>12851562.979999999</v>
      </c>
      <c r="J18" s="16">
        <f t="shared" si="11"/>
        <v>1262777.8100000024</v>
      </c>
      <c r="K18" s="17">
        <f t="shared" si="10"/>
        <v>1329022.9800000004</v>
      </c>
    </row>
    <row r="19" spans="1:11" ht="30" customHeight="1" x14ac:dyDescent="0.3">
      <c r="A19" s="6" t="s">
        <v>11</v>
      </c>
      <c r="B19" s="7">
        <f>SUM(B8*10%+B8)+388</f>
        <v>5523.9</v>
      </c>
      <c r="C19" s="7">
        <f t="shared" si="7"/>
        <v>8175371.9999999991</v>
      </c>
      <c r="D19" s="7">
        <f t="shared" si="3"/>
        <v>193.3365</v>
      </c>
      <c r="E19" s="7">
        <f t="shared" si="4"/>
        <v>5330.5634999999993</v>
      </c>
      <c r="F19" s="7">
        <f t="shared" si="8"/>
        <v>7889233.9799999986</v>
      </c>
      <c r="G19" s="7">
        <f t="shared" si="5"/>
        <v>165.71699999999998</v>
      </c>
      <c r="H19" s="7">
        <f t="shared" si="6"/>
        <v>5358.183</v>
      </c>
      <c r="I19" s="7">
        <f t="shared" si="9"/>
        <v>7930110.8399999999</v>
      </c>
      <c r="J19" s="16">
        <f t="shared" si="11"/>
        <v>979113.97999999858</v>
      </c>
      <c r="K19" s="17">
        <f t="shared" si="10"/>
        <v>1019990.8399999999</v>
      </c>
    </row>
    <row r="20" spans="1:11" x14ac:dyDescent="0.3">
      <c r="B20" s="11"/>
      <c r="C20" s="11"/>
      <c r="D20" s="11"/>
      <c r="E20" s="11"/>
      <c r="G20" s="11"/>
      <c r="H20" s="11"/>
      <c r="I20" s="11"/>
      <c r="J20" s="11"/>
      <c r="K20" s="11"/>
    </row>
    <row r="21" spans="1:11" x14ac:dyDescent="0.3">
      <c r="B21" s="11"/>
      <c r="C21" s="11"/>
      <c r="D21" s="11"/>
      <c r="E21" s="11"/>
      <c r="G21" s="11"/>
      <c r="H21" s="11"/>
      <c r="I21" s="11"/>
      <c r="J21" s="11"/>
      <c r="K21" s="11"/>
    </row>
    <row r="22" spans="1:11" ht="17.25" x14ac:dyDescent="0.3">
      <c r="A22" s="8" t="s">
        <v>12</v>
      </c>
      <c r="B22" s="11"/>
      <c r="C22" s="11"/>
      <c r="D22" s="11"/>
      <c r="E22" s="11"/>
      <c r="G22" s="11"/>
      <c r="H22" s="11"/>
      <c r="I22" s="11"/>
      <c r="J22" s="11"/>
      <c r="K22" s="11"/>
    </row>
    <row r="23" spans="1:11" ht="35.25" customHeight="1" x14ac:dyDescent="0.3">
      <c r="A23" s="2" t="s">
        <v>0</v>
      </c>
      <c r="B23" s="4" t="s">
        <v>47</v>
      </c>
      <c r="C23" s="4" t="s">
        <v>48</v>
      </c>
      <c r="D23" s="4" t="s">
        <v>22</v>
      </c>
      <c r="E23" s="4" t="s">
        <v>26</v>
      </c>
      <c r="F23" s="4" t="s">
        <v>25</v>
      </c>
      <c r="G23" s="4" t="s">
        <v>19</v>
      </c>
      <c r="H23" s="4" t="s">
        <v>24</v>
      </c>
      <c r="I23" s="4" t="s">
        <v>23</v>
      </c>
      <c r="J23" s="13" t="s">
        <v>15</v>
      </c>
      <c r="K23" s="15" t="s">
        <v>14</v>
      </c>
    </row>
    <row r="24" spans="1:11" ht="27.75" customHeight="1" x14ac:dyDescent="0.3">
      <c r="A24" s="6" t="s">
        <v>5</v>
      </c>
      <c r="B24" s="7">
        <f>SUM(D2*10%+D2)</f>
        <v>35164.800000000003</v>
      </c>
      <c r="C24" s="7">
        <f>SUM(B24*1480)</f>
        <v>52043904.000000007</v>
      </c>
      <c r="D24" s="7">
        <f t="shared" ref="D24:D30" si="12">SUM(B24*3.5%)</f>
        <v>1230.7680000000003</v>
      </c>
      <c r="E24" s="7">
        <f t="shared" ref="E24:E30" si="13">SUM(B24-D24)</f>
        <v>33934.031999999999</v>
      </c>
      <c r="F24" s="7">
        <f>SUM(E24*1480)</f>
        <v>50222367.359999999</v>
      </c>
      <c r="G24" s="7">
        <f t="shared" ref="G24:G30" si="14">SUM(B24*3%)</f>
        <v>1054.944</v>
      </c>
      <c r="H24" s="7">
        <f t="shared" ref="H24:H30" si="15">SUM(B24-G24)</f>
        <v>34109.856</v>
      </c>
      <c r="I24" s="7">
        <f>SUM(H24*1480)</f>
        <v>50482586.880000003</v>
      </c>
      <c r="J24" s="18">
        <f>F24-E2</f>
        <v>2909727.3599999994</v>
      </c>
      <c r="K24" s="19">
        <f>I24-E2</f>
        <v>3169946.8800000027</v>
      </c>
    </row>
    <row r="25" spans="1:11" ht="27.75" customHeight="1" x14ac:dyDescent="0.3">
      <c r="A25" s="6" t="s">
        <v>6</v>
      </c>
      <c r="B25" s="7">
        <f>SUM(D3*10%+D3)</f>
        <v>29029</v>
      </c>
      <c r="C25" s="7">
        <f t="shared" ref="C25:C30" si="16">SUM(B25*1480)</f>
        <v>42962920</v>
      </c>
      <c r="D25" s="7">
        <f t="shared" si="12"/>
        <v>1016.0150000000001</v>
      </c>
      <c r="E25" s="7">
        <f t="shared" si="13"/>
        <v>28012.985000000001</v>
      </c>
      <c r="F25" s="7">
        <f t="shared" ref="F25:F29" si="17">SUM(E25*1480)</f>
        <v>41459217.800000004</v>
      </c>
      <c r="G25" s="7">
        <f t="shared" si="14"/>
        <v>870.87</v>
      </c>
      <c r="H25" s="7">
        <f t="shared" si="15"/>
        <v>28158.13</v>
      </c>
      <c r="I25" s="7">
        <f t="shared" ref="I25:I30" si="18">SUM(H25*1480)</f>
        <v>41674032.399999999</v>
      </c>
      <c r="J25" s="18">
        <f t="shared" ref="J25:J30" si="19">F25-E3</f>
        <v>2402017.8000000045</v>
      </c>
      <c r="K25" s="19">
        <f t="shared" ref="K25:K30" si="20">I25-E3</f>
        <v>2616832.3999999985</v>
      </c>
    </row>
    <row r="26" spans="1:11" ht="27.75" customHeight="1" x14ac:dyDescent="0.3">
      <c r="A26" s="6" t="s">
        <v>7</v>
      </c>
      <c r="B26" s="7">
        <f>SUM(D4*10%+D4)</f>
        <v>24181.3</v>
      </c>
      <c r="C26" s="7">
        <f t="shared" si="16"/>
        <v>35788324</v>
      </c>
      <c r="D26" s="7">
        <f t="shared" si="12"/>
        <v>846.34550000000002</v>
      </c>
      <c r="E26" s="7">
        <f t="shared" si="13"/>
        <v>23334.9545</v>
      </c>
      <c r="F26" s="7">
        <f t="shared" si="17"/>
        <v>34535732.659999996</v>
      </c>
      <c r="G26" s="7">
        <f t="shared" si="14"/>
        <v>725.43899999999996</v>
      </c>
      <c r="H26" s="7">
        <f t="shared" si="15"/>
        <v>23455.861000000001</v>
      </c>
      <c r="I26" s="7">
        <f t="shared" si="18"/>
        <v>34714674.280000001</v>
      </c>
      <c r="J26" s="18">
        <f t="shared" si="19"/>
        <v>2000892.6599999964</v>
      </c>
      <c r="K26" s="19">
        <f t="shared" si="20"/>
        <v>2179834.2800000012</v>
      </c>
    </row>
    <row r="27" spans="1:11" ht="27.75" customHeight="1" x14ac:dyDescent="0.3">
      <c r="A27" s="6" t="s">
        <v>8</v>
      </c>
      <c r="B27" s="7">
        <f>SUM(D5*10%+D5)+388</f>
        <v>18777.8</v>
      </c>
      <c r="C27" s="7">
        <f t="shared" si="16"/>
        <v>27791144</v>
      </c>
      <c r="D27" s="7">
        <f t="shared" si="12"/>
        <v>657.22300000000007</v>
      </c>
      <c r="E27" s="7">
        <f t="shared" si="13"/>
        <v>18120.576999999997</v>
      </c>
      <c r="F27" s="7">
        <f t="shared" si="17"/>
        <v>26818453.959999997</v>
      </c>
      <c r="G27" s="7">
        <f t="shared" si="14"/>
        <v>563.33399999999995</v>
      </c>
      <c r="H27" s="7">
        <f t="shared" si="15"/>
        <v>18214.466</v>
      </c>
      <c r="I27" s="7">
        <f t="shared" si="18"/>
        <v>26957409.68</v>
      </c>
      <c r="J27" s="18">
        <f t="shared" si="19"/>
        <v>2075813.9599999972</v>
      </c>
      <c r="K27" s="19">
        <f t="shared" si="20"/>
        <v>2214769.6799999997</v>
      </c>
    </row>
    <row r="28" spans="1:11" ht="27.75" customHeight="1" x14ac:dyDescent="0.3">
      <c r="A28" s="6" t="s">
        <v>9</v>
      </c>
      <c r="B28" s="7">
        <f>SUM(D6*10%+D6)+388</f>
        <v>15860.6</v>
      </c>
      <c r="C28" s="7">
        <f t="shared" si="16"/>
        <v>23473688</v>
      </c>
      <c r="D28" s="7">
        <f t="shared" si="12"/>
        <v>555.12100000000009</v>
      </c>
      <c r="E28" s="7">
        <f t="shared" si="13"/>
        <v>15305.478999999999</v>
      </c>
      <c r="F28" s="7">
        <f t="shared" si="17"/>
        <v>22652108.919999998</v>
      </c>
      <c r="G28" s="7">
        <f t="shared" si="14"/>
        <v>475.81799999999998</v>
      </c>
      <c r="H28" s="7">
        <f t="shared" si="15"/>
        <v>15384.782000000001</v>
      </c>
      <c r="I28" s="7">
        <f t="shared" si="18"/>
        <v>22769477.360000003</v>
      </c>
      <c r="J28" s="18">
        <f t="shared" si="19"/>
        <v>1834428.9199999981</v>
      </c>
      <c r="K28" s="19">
        <f t="shared" si="20"/>
        <v>1951797.3600000031</v>
      </c>
    </row>
    <row r="29" spans="1:11" ht="27.75" customHeight="1" x14ac:dyDescent="0.3">
      <c r="A29" s="6" t="s">
        <v>10</v>
      </c>
      <c r="B29" s="7">
        <f>SUM(D7*10%+D7)+388</f>
        <v>9697.2999999999993</v>
      </c>
      <c r="C29" s="7">
        <f t="shared" si="16"/>
        <v>14352003.999999998</v>
      </c>
      <c r="D29" s="7">
        <f t="shared" si="12"/>
        <v>339.40550000000002</v>
      </c>
      <c r="E29" s="7">
        <f t="shared" si="13"/>
        <v>9357.8944999999985</v>
      </c>
      <c r="F29" s="7">
        <f t="shared" si="17"/>
        <v>13849683.859999998</v>
      </c>
      <c r="G29" s="7">
        <f t="shared" si="14"/>
        <v>290.91899999999998</v>
      </c>
      <c r="H29" s="7">
        <f t="shared" si="15"/>
        <v>9406.3809999999994</v>
      </c>
      <c r="I29" s="7">
        <f t="shared" si="18"/>
        <v>13921443.879999999</v>
      </c>
      <c r="J29" s="20">
        <f t="shared" si="19"/>
        <v>1324443.8599999975</v>
      </c>
      <c r="K29" s="21">
        <f t="shared" si="20"/>
        <v>1396203.879999999</v>
      </c>
    </row>
    <row r="30" spans="1:11" ht="27.75" customHeight="1" x14ac:dyDescent="0.3">
      <c r="A30" s="6" t="s">
        <v>11</v>
      </c>
      <c r="B30" s="7">
        <f>SUM(D8*10%+D8)+388</f>
        <v>5970.5</v>
      </c>
      <c r="C30" s="7">
        <f t="shared" si="16"/>
        <v>8836340</v>
      </c>
      <c r="D30" s="7">
        <f t="shared" si="12"/>
        <v>208.96750000000003</v>
      </c>
      <c r="E30" s="7">
        <f t="shared" si="13"/>
        <v>5761.5325000000003</v>
      </c>
      <c r="F30" s="7">
        <f>SUM(E30*1480)</f>
        <v>8527068.0999999996</v>
      </c>
      <c r="G30" s="7">
        <f t="shared" si="14"/>
        <v>179.11499999999998</v>
      </c>
      <c r="H30" s="7">
        <f t="shared" si="15"/>
        <v>5791.3850000000002</v>
      </c>
      <c r="I30" s="7">
        <f t="shared" si="18"/>
        <v>8571249.8000000007</v>
      </c>
      <c r="J30" s="20">
        <f t="shared" si="19"/>
        <v>1016068.0999999996</v>
      </c>
      <c r="K30" s="21">
        <f t="shared" si="20"/>
        <v>1060249.8000000007</v>
      </c>
    </row>
    <row r="31" spans="1:11" ht="17.25" x14ac:dyDescent="0.3">
      <c r="A31" s="10"/>
      <c r="B31" s="12"/>
      <c r="C31" s="12"/>
      <c r="D31" s="12"/>
      <c r="E31" s="11"/>
      <c r="G31" s="11"/>
      <c r="H31" s="11"/>
      <c r="I31" s="11"/>
      <c r="J31" s="11"/>
      <c r="K31" s="11"/>
    </row>
    <row r="32" spans="1:11" x14ac:dyDescent="0.3">
      <c r="B32" s="11"/>
      <c r="C32" s="11"/>
      <c r="D32" s="11"/>
      <c r="E32" s="11"/>
      <c r="G32" s="11"/>
      <c r="H32" s="11"/>
      <c r="I32" s="11"/>
      <c r="J32" s="11"/>
      <c r="K32" s="11"/>
    </row>
    <row r="33" spans="1:11" ht="17.25" x14ac:dyDescent="0.3">
      <c r="A33" s="8" t="s">
        <v>12</v>
      </c>
      <c r="B33" s="11"/>
      <c r="C33" s="11"/>
      <c r="D33" s="11"/>
      <c r="E33" s="11"/>
      <c r="G33" s="11"/>
      <c r="H33" s="11"/>
      <c r="I33" s="11"/>
      <c r="J33" s="11"/>
      <c r="K33" s="11"/>
    </row>
    <row r="34" spans="1:11" ht="35.25" customHeight="1" x14ac:dyDescent="0.3">
      <c r="A34" s="2" t="s">
        <v>0</v>
      </c>
      <c r="B34" s="5" t="s">
        <v>46</v>
      </c>
      <c r="C34" s="5" t="s">
        <v>77</v>
      </c>
      <c r="D34" s="5" t="s">
        <v>22</v>
      </c>
      <c r="E34" s="5" t="s">
        <v>21</v>
      </c>
      <c r="F34" s="5" t="s">
        <v>20</v>
      </c>
      <c r="G34" s="5" t="s">
        <v>19</v>
      </c>
      <c r="H34" s="5" t="s">
        <v>18</v>
      </c>
      <c r="I34" s="5" t="s">
        <v>17</v>
      </c>
      <c r="J34" s="13" t="s">
        <v>13</v>
      </c>
      <c r="K34" s="15" t="s">
        <v>14</v>
      </c>
    </row>
    <row r="35" spans="1:11" ht="24" customHeight="1" x14ac:dyDescent="0.3">
      <c r="A35" s="6" t="s">
        <v>5</v>
      </c>
      <c r="B35" s="7">
        <f>SUM(F2*10%+F2)</f>
        <v>33862.400000000001</v>
      </c>
      <c r="C35" s="7">
        <f>SUM(B35*1480)</f>
        <v>50116352</v>
      </c>
      <c r="D35" s="7">
        <f t="shared" ref="D35:D41" si="21">SUM(B35*3.5%)</f>
        <v>1185.1840000000002</v>
      </c>
      <c r="E35" s="7">
        <f t="shared" ref="E35:E41" si="22">SUM(B35-D35)</f>
        <v>32677.216</v>
      </c>
      <c r="F35" s="7">
        <f>SUM(E35*1480)</f>
        <v>48362279.68</v>
      </c>
      <c r="G35" s="7">
        <f t="shared" ref="G35:G41" si="23">SUM(B35*3%)</f>
        <v>1015.872</v>
      </c>
      <c r="H35" s="7">
        <f t="shared" ref="H35:H41" si="24">SUM(B35-G35)</f>
        <v>32846.527999999998</v>
      </c>
      <c r="I35" s="7">
        <f>SUM(H35*1480)</f>
        <v>48612861.439999998</v>
      </c>
      <c r="J35" s="18">
        <f>F35-G2</f>
        <v>2801959.6799999997</v>
      </c>
      <c r="K35" s="19">
        <f>I35-G2</f>
        <v>3052541.4399999976</v>
      </c>
    </row>
    <row r="36" spans="1:11" ht="24" customHeight="1" x14ac:dyDescent="0.3">
      <c r="A36" s="6" t="s">
        <v>6</v>
      </c>
      <c r="B36" s="7">
        <f>SUM(F3*10%+F3)</f>
        <v>27912.5</v>
      </c>
      <c r="C36" s="7">
        <f t="shared" ref="C36:C41" si="25">SUM(B36*1480)</f>
        <v>41310500</v>
      </c>
      <c r="D36" s="7">
        <f t="shared" si="21"/>
        <v>976.93750000000011</v>
      </c>
      <c r="E36" s="7">
        <f t="shared" si="22"/>
        <v>26935.5625</v>
      </c>
      <c r="F36" s="7">
        <f t="shared" ref="F36:F41" si="26">SUM(E36*1480)</f>
        <v>39864632.5</v>
      </c>
      <c r="G36" s="7">
        <f t="shared" si="23"/>
        <v>837.375</v>
      </c>
      <c r="H36" s="7">
        <f t="shared" si="24"/>
        <v>27075.125</v>
      </c>
      <c r="I36" s="7">
        <f t="shared" ref="I36:I41" si="27">SUM(H36*1480)</f>
        <v>40071185</v>
      </c>
      <c r="J36" s="18">
        <f t="shared" ref="J36:J41" si="28">F36-G3</f>
        <v>2309632.5</v>
      </c>
      <c r="K36" s="19">
        <f t="shared" ref="K36:K41" si="29">I36-G3</f>
        <v>2516185</v>
      </c>
    </row>
    <row r="37" spans="1:11" ht="24" customHeight="1" x14ac:dyDescent="0.3">
      <c r="A37" s="6" t="s">
        <v>7</v>
      </c>
      <c r="B37" s="7">
        <f>SUM(F4*10%+F4)</f>
        <v>23251.8</v>
      </c>
      <c r="C37" s="7">
        <f t="shared" si="25"/>
        <v>34412664</v>
      </c>
      <c r="D37" s="7">
        <f t="shared" si="21"/>
        <v>813.8130000000001</v>
      </c>
      <c r="E37" s="7">
        <f t="shared" si="22"/>
        <v>22437.987000000001</v>
      </c>
      <c r="F37" s="7">
        <f t="shared" si="26"/>
        <v>33208220.760000002</v>
      </c>
      <c r="G37" s="7">
        <f t="shared" si="23"/>
        <v>697.55399999999997</v>
      </c>
      <c r="H37" s="7">
        <f t="shared" si="24"/>
        <v>22554.245999999999</v>
      </c>
      <c r="I37" s="7">
        <f t="shared" si="27"/>
        <v>33380284.079999998</v>
      </c>
      <c r="J37" s="18">
        <f t="shared" si="28"/>
        <v>1923980.7600000016</v>
      </c>
      <c r="K37" s="19">
        <f t="shared" si="29"/>
        <v>2096044.0799999982</v>
      </c>
    </row>
    <row r="38" spans="1:11" ht="24" customHeight="1" x14ac:dyDescent="0.3">
      <c r="A38" s="6" t="s">
        <v>8</v>
      </c>
      <c r="B38" s="7">
        <f>SUM(F5*10%+F5)+388</f>
        <v>18070.5</v>
      </c>
      <c r="C38" s="7">
        <f t="shared" si="25"/>
        <v>26744340</v>
      </c>
      <c r="D38" s="7">
        <f t="shared" si="21"/>
        <v>632.46750000000009</v>
      </c>
      <c r="E38" s="7">
        <f t="shared" si="22"/>
        <v>17438.032500000001</v>
      </c>
      <c r="F38" s="7">
        <f t="shared" si="26"/>
        <v>25808288.100000001</v>
      </c>
      <c r="G38" s="7">
        <f t="shared" si="23"/>
        <v>542.11500000000001</v>
      </c>
      <c r="H38" s="7">
        <f t="shared" si="24"/>
        <v>17528.384999999998</v>
      </c>
      <c r="I38" s="7">
        <f t="shared" si="27"/>
        <v>25942009.799999997</v>
      </c>
      <c r="J38" s="18">
        <f t="shared" si="28"/>
        <v>2017288.1000000015</v>
      </c>
      <c r="K38" s="19">
        <f t="shared" si="29"/>
        <v>2151009.799999997</v>
      </c>
    </row>
    <row r="39" spans="1:11" ht="24" customHeight="1" x14ac:dyDescent="0.3">
      <c r="A39" s="6" t="s">
        <v>9</v>
      </c>
      <c r="B39" s="7">
        <f>SUM(F6*10%+F6)+388</f>
        <v>15265.5</v>
      </c>
      <c r="C39" s="7">
        <f t="shared" si="25"/>
        <v>22592940</v>
      </c>
      <c r="D39" s="7">
        <f t="shared" si="21"/>
        <v>534.29250000000002</v>
      </c>
      <c r="E39" s="7">
        <f t="shared" si="22"/>
        <v>14731.2075</v>
      </c>
      <c r="F39" s="7">
        <f t="shared" si="26"/>
        <v>21802187.100000001</v>
      </c>
      <c r="G39" s="7">
        <f t="shared" si="23"/>
        <v>457.96499999999997</v>
      </c>
      <c r="H39" s="7">
        <f t="shared" si="24"/>
        <v>14807.535</v>
      </c>
      <c r="I39" s="7">
        <f t="shared" si="27"/>
        <v>21915151.800000001</v>
      </c>
      <c r="J39" s="18">
        <f t="shared" si="28"/>
        <v>1785187.1000000015</v>
      </c>
      <c r="K39" s="19">
        <f t="shared" si="29"/>
        <v>1898151.8000000007</v>
      </c>
    </row>
    <row r="40" spans="1:11" ht="24" customHeight="1" x14ac:dyDescent="0.3">
      <c r="A40" s="6" t="s">
        <v>10</v>
      </c>
      <c r="B40" s="7">
        <f>SUM(F7*10%+F7)+388</f>
        <v>9324.4</v>
      </c>
      <c r="C40" s="7">
        <f t="shared" si="25"/>
        <v>13800112</v>
      </c>
      <c r="D40" s="7">
        <f t="shared" si="21"/>
        <v>326.35400000000004</v>
      </c>
      <c r="E40" s="7">
        <f t="shared" si="22"/>
        <v>8998.0460000000003</v>
      </c>
      <c r="F40" s="7">
        <f t="shared" si="26"/>
        <v>13317108.08</v>
      </c>
      <c r="G40" s="7">
        <f t="shared" si="23"/>
        <v>279.73199999999997</v>
      </c>
      <c r="H40" s="7">
        <f t="shared" si="24"/>
        <v>9044.6679999999997</v>
      </c>
      <c r="I40" s="7">
        <f t="shared" si="27"/>
        <v>13386108.639999999</v>
      </c>
      <c r="J40" s="20">
        <f t="shared" si="28"/>
        <v>1293588.08</v>
      </c>
      <c r="K40" s="21">
        <f t="shared" si="29"/>
        <v>1362588.6399999987</v>
      </c>
    </row>
    <row r="41" spans="1:11" ht="24" customHeight="1" x14ac:dyDescent="0.3">
      <c r="A41" s="6" t="s">
        <v>11</v>
      </c>
      <c r="B41" s="7">
        <f>SUM(F8*10%+F8)+388</f>
        <v>5747.2</v>
      </c>
      <c r="C41" s="7">
        <f t="shared" si="25"/>
        <v>8505856</v>
      </c>
      <c r="D41" s="7">
        <f t="shared" si="21"/>
        <v>201.15200000000002</v>
      </c>
      <c r="E41" s="7">
        <f t="shared" si="22"/>
        <v>5546.0479999999998</v>
      </c>
      <c r="F41" s="7">
        <f t="shared" si="26"/>
        <v>8208151.04</v>
      </c>
      <c r="G41" s="7">
        <f t="shared" si="23"/>
        <v>172.416</v>
      </c>
      <c r="H41" s="7">
        <f t="shared" si="24"/>
        <v>5574.7839999999997</v>
      </c>
      <c r="I41" s="7">
        <f t="shared" si="27"/>
        <v>8250680.3199999994</v>
      </c>
      <c r="J41" s="20">
        <f t="shared" si="28"/>
        <v>997591.04000000004</v>
      </c>
      <c r="K41" s="21">
        <f t="shared" si="29"/>
        <v>1040120.3199999994</v>
      </c>
    </row>
  </sheetData>
  <phoneticPr fontId="2" type="noConversion"/>
  <pageMargins left="0.25" right="0.25" top="0.75" bottom="0.75" header="0.3" footer="0.3"/>
  <pageSetup paperSize="9" scale="48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7"/>
  <sheetViews>
    <sheetView zoomScale="80" zoomScaleNormal="80" workbookViewId="0">
      <selection activeCell="E23" sqref="E23"/>
    </sheetView>
  </sheetViews>
  <sheetFormatPr defaultRowHeight="16.5" x14ac:dyDescent="0.3"/>
  <cols>
    <col min="1" max="1" width="28.5" customWidth="1"/>
    <col min="2" max="4" width="24" customWidth="1"/>
    <col min="5" max="5" width="30.25" customWidth="1"/>
    <col min="6" max="6" width="30.25" style="11" customWidth="1"/>
    <col min="7" max="7" width="24" customWidth="1"/>
    <col min="8" max="8" width="27.5" customWidth="1"/>
    <col min="9" max="9" width="29.125" customWidth="1"/>
    <col min="10" max="10" width="24" customWidth="1"/>
    <col min="11" max="11" width="40.375" customWidth="1"/>
    <col min="12" max="12" width="32" customWidth="1"/>
    <col min="13" max="13" width="25.375" customWidth="1"/>
    <col min="14" max="14" width="34.375" customWidth="1"/>
    <col min="15" max="15" width="18.25" customWidth="1"/>
    <col min="16" max="16" width="18.25" bestFit="1" customWidth="1"/>
  </cols>
  <sheetData>
    <row r="1" spans="1:16" ht="34.5" x14ac:dyDescent="0.3">
      <c r="A1" s="2" t="s">
        <v>0</v>
      </c>
      <c r="B1" s="3" t="s">
        <v>49</v>
      </c>
      <c r="C1" s="3" t="s">
        <v>50</v>
      </c>
      <c r="D1" s="4" t="s">
        <v>47</v>
      </c>
      <c r="E1" s="4" t="s">
        <v>48</v>
      </c>
      <c r="F1" s="5" t="s">
        <v>46</v>
      </c>
      <c r="G1" s="5" t="s">
        <v>77</v>
      </c>
      <c r="H1" s="2" t="s">
        <v>1</v>
      </c>
      <c r="I1" s="2" t="s">
        <v>2</v>
      </c>
      <c r="J1" s="2" t="s">
        <v>3</v>
      </c>
      <c r="K1" s="2" t="s">
        <v>4</v>
      </c>
      <c r="L1" s="1" t="s">
        <v>40</v>
      </c>
      <c r="M1" s="1" t="s">
        <v>41</v>
      </c>
      <c r="N1" s="1" t="s">
        <v>42</v>
      </c>
      <c r="P1" s="25"/>
    </row>
    <row r="2" spans="1:16" ht="103.5" x14ac:dyDescent="0.3">
      <c r="A2" s="6" t="s">
        <v>5</v>
      </c>
      <c r="B2" s="7">
        <f>SUM(29600+B46)</f>
        <v>31687.837837837837</v>
      </c>
      <c r="C2" s="7">
        <f>SUM(B2*1480)</f>
        <v>46898000</v>
      </c>
      <c r="D2" s="7">
        <f>SUM(31968+D46)</f>
        <v>34440.972972972973</v>
      </c>
      <c r="E2" s="7">
        <f>SUM(D2*1480)</f>
        <v>50972640</v>
      </c>
      <c r="F2" s="7">
        <f>SUM(30784+F46)</f>
        <v>32821.16216216216</v>
      </c>
      <c r="G2" s="7">
        <f>SUM(F2*1480)</f>
        <v>48575320</v>
      </c>
      <c r="H2" s="6">
        <v>30</v>
      </c>
      <c r="I2" s="6">
        <v>6</v>
      </c>
      <c r="J2" s="6">
        <v>2</v>
      </c>
      <c r="K2" s="6" t="s">
        <v>39</v>
      </c>
      <c r="L2" s="22" t="s">
        <v>43</v>
      </c>
      <c r="M2" s="22" t="s">
        <v>44</v>
      </c>
      <c r="N2" s="22" t="s">
        <v>45</v>
      </c>
      <c r="P2" s="26"/>
    </row>
    <row r="3" spans="1:16" ht="103.5" x14ac:dyDescent="0.3">
      <c r="A3" s="6" t="s">
        <v>6</v>
      </c>
      <c r="B3" s="7">
        <f>SUM(24360+B47)</f>
        <v>25473.513513513513</v>
      </c>
      <c r="C3" s="7">
        <f t="shared" ref="C3:C8" si="0">SUM(B3*1480)</f>
        <v>37700800</v>
      </c>
      <c r="D3" s="7">
        <f>SUM(26390+D47)</f>
        <v>27708.91891891892</v>
      </c>
      <c r="E3" s="7">
        <f t="shared" ref="E3:E8" si="1">SUM(D3*1480)</f>
        <v>41009200</v>
      </c>
      <c r="F3" s="7">
        <f>SUM(25375+F47)</f>
        <v>26461.486486486487</v>
      </c>
      <c r="G3" s="7">
        <f t="shared" ref="G3:G8" si="2">SUM(F3*1480)</f>
        <v>39163000</v>
      </c>
      <c r="H3" s="6">
        <v>15</v>
      </c>
      <c r="I3" s="6">
        <v>5</v>
      </c>
      <c r="J3" s="6">
        <v>5</v>
      </c>
      <c r="K3" s="6" t="s">
        <v>38</v>
      </c>
      <c r="L3" s="22" t="s">
        <v>43</v>
      </c>
      <c r="M3" s="22" t="s">
        <v>44</v>
      </c>
      <c r="N3" s="22" t="s">
        <v>45</v>
      </c>
      <c r="P3" s="27"/>
    </row>
    <row r="4" spans="1:16" ht="103.5" x14ac:dyDescent="0.3">
      <c r="A4" s="6" t="s">
        <v>7</v>
      </c>
      <c r="B4" s="7">
        <f>SUM(20292+B48)</f>
        <v>21405.513513513513</v>
      </c>
      <c r="C4" s="7">
        <f t="shared" si="0"/>
        <v>31680160</v>
      </c>
      <c r="D4" s="7">
        <f>SUM(21983+D48)</f>
        <v>23301.91891891892</v>
      </c>
      <c r="E4" s="7">
        <f t="shared" si="1"/>
        <v>34486840</v>
      </c>
      <c r="F4" s="7">
        <f>SUM(21138+F48)</f>
        <v>22224.486486486487</v>
      </c>
      <c r="G4" s="7">
        <f t="shared" si="2"/>
        <v>32892240</v>
      </c>
      <c r="H4" s="6">
        <v>15</v>
      </c>
      <c r="I4" s="6">
        <v>4</v>
      </c>
      <c r="J4" s="6">
        <v>5</v>
      </c>
      <c r="K4" s="6" t="s">
        <v>37</v>
      </c>
      <c r="L4" s="22" t="s">
        <v>43</v>
      </c>
      <c r="M4" s="22" t="s">
        <v>44</v>
      </c>
      <c r="N4" s="22" t="s">
        <v>45</v>
      </c>
    </row>
    <row r="5" spans="1:16" ht="86.25" x14ac:dyDescent="0.3">
      <c r="A5" s="6" t="s">
        <v>8</v>
      </c>
      <c r="B5" s="7">
        <f>SUM(15432+B49)</f>
        <v>16267.135135135135</v>
      </c>
      <c r="C5" s="7">
        <f t="shared" si="0"/>
        <v>24075360</v>
      </c>
      <c r="D5" s="7">
        <f>SUM(16718+D49)</f>
        <v>17707.18918918919</v>
      </c>
      <c r="E5" s="7">
        <f t="shared" si="1"/>
        <v>26206640</v>
      </c>
      <c r="F5" s="7">
        <f>SUM(16075+F49)</f>
        <v>16889.864864864863</v>
      </c>
      <c r="G5" s="7">
        <f t="shared" si="2"/>
        <v>24996999.999999996</v>
      </c>
      <c r="H5" s="6">
        <v>12</v>
      </c>
      <c r="I5" s="6">
        <v>3</v>
      </c>
      <c r="J5" s="6">
        <v>5</v>
      </c>
      <c r="K5" s="6" t="s">
        <v>36</v>
      </c>
      <c r="L5" s="22" t="s">
        <v>43</v>
      </c>
      <c r="M5" s="22" t="s">
        <v>44</v>
      </c>
      <c r="N5" s="22" t="s">
        <v>45</v>
      </c>
    </row>
    <row r="6" spans="1:16" ht="69" x14ac:dyDescent="0.3">
      <c r="A6" s="6" t="s">
        <v>9</v>
      </c>
      <c r="B6" s="7">
        <f>SUM(12984+B50)</f>
        <v>13819.135135135135</v>
      </c>
      <c r="C6" s="7">
        <f t="shared" si="0"/>
        <v>20452320</v>
      </c>
      <c r="D6" s="7">
        <f>SUM(14066+D50)</f>
        <v>15055.18918918919</v>
      </c>
      <c r="E6" s="7">
        <f t="shared" si="1"/>
        <v>22281680</v>
      </c>
      <c r="F6" s="7">
        <f>SUM(13525+F50)</f>
        <v>14339.864864864865</v>
      </c>
      <c r="G6" s="7">
        <f t="shared" si="2"/>
        <v>21223000</v>
      </c>
      <c r="H6" s="6">
        <v>12</v>
      </c>
      <c r="I6" s="6">
        <v>3</v>
      </c>
      <c r="J6" s="6">
        <v>5</v>
      </c>
      <c r="K6" s="6" t="s">
        <v>35</v>
      </c>
      <c r="L6" s="22" t="s">
        <v>43</v>
      </c>
      <c r="M6" s="22" t="s">
        <v>44</v>
      </c>
      <c r="N6" s="22" t="s">
        <v>45</v>
      </c>
    </row>
    <row r="7" spans="1:16" ht="34.5" x14ac:dyDescent="0.3">
      <c r="A7" s="6" t="s">
        <v>10</v>
      </c>
      <c r="B7" s="7">
        <f>SUM(7785.5+B51)</f>
        <v>8342.2567567567567</v>
      </c>
      <c r="C7" s="7">
        <f t="shared" si="0"/>
        <v>12346540</v>
      </c>
      <c r="D7" s="7">
        <f>SUM(8463+D51)</f>
        <v>9122.45945945946</v>
      </c>
      <c r="E7" s="7">
        <f t="shared" si="1"/>
        <v>13501240</v>
      </c>
      <c r="F7" s="7">
        <f>SUM(8124+F51)</f>
        <v>8667.2432432432433</v>
      </c>
      <c r="G7" s="7">
        <f t="shared" si="2"/>
        <v>12827520</v>
      </c>
      <c r="H7" s="6">
        <v>8</v>
      </c>
      <c r="I7" s="6">
        <v>2</v>
      </c>
      <c r="J7" s="6">
        <v>12</v>
      </c>
      <c r="K7" s="6" t="s">
        <v>34</v>
      </c>
      <c r="L7" s="22" t="s">
        <v>43</v>
      </c>
      <c r="M7" s="22" t="s">
        <v>44</v>
      </c>
      <c r="N7" s="22" t="s">
        <v>45</v>
      </c>
    </row>
    <row r="8" spans="1:16" ht="34.5" x14ac:dyDescent="0.3">
      <c r="A8" s="6" t="s">
        <v>11</v>
      </c>
      <c r="B8" s="7">
        <f>SUM(4669+B52)</f>
        <v>5086.5675675675675</v>
      </c>
      <c r="C8" s="7">
        <f t="shared" si="0"/>
        <v>7528120</v>
      </c>
      <c r="D8" s="7">
        <f>SUM(5075+D52)</f>
        <v>5569.594594594595</v>
      </c>
      <c r="E8" s="7">
        <f t="shared" si="1"/>
        <v>8243000.0000000009</v>
      </c>
      <c r="F8" s="7">
        <f>SUM(4872+F52)</f>
        <v>5279.4324324324325</v>
      </c>
      <c r="G8" s="7">
        <f t="shared" si="2"/>
        <v>7813560</v>
      </c>
      <c r="H8" s="6">
        <v>6</v>
      </c>
      <c r="I8" s="6">
        <v>1</v>
      </c>
      <c r="J8" s="6">
        <v>12</v>
      </c>
      <c r="K8" s="6" t="s">
        <v>33</v>
      </c>
      <c r="L8" s="22" t="s">
        <v>43</v>
      </c>
      <c r="M8" s="22" t="s">
        <v>44</v>
      </c>
      <c r="N8" s="22" t="s">
        <v>45</v>
      </c>
    </row>
    <row r="9" spans="1:16" x14ac:dyDescent="0.3">
      <c r="B9" s="11"/>
      <c r="C9" s="11"/>
      <c r="D9" s="11"/>
      <c r="E9" s="11"/>
      <c r="G9" s="11"/>
      <c r="H9" s="11"/>
      <c r="I9" s="11"/>
      <c r="J9" s="11"/>
    </row>
    <row r="10" spans="1:16" x14ac:dyDescent="0.3">
      <c r="B10" s="11"/>
      <c r="C10" s="11"/>
      <c r="D10" s="11"/>
      <c r="E10" s="11"/>
      <c r="G10" s="11"/>
      <c r="H10" s="11"/>
      <c r="I10" s="11"/>
      <c r="J10" s="11"/>
    </row>
    <row r="11" spans="1:16" ht="17.25" x14ac:dyDescent="0.3">
      <c r="A11" s="8" t="s">
        <v>12</v>
      </c>
      <c r="B11" s="11"/>
      <c r="C11" s="11"/>
      <c r="D11" s="11"/>
      <c r="E11" s="11"/>
      <c r="G11" s="11"/>
      <c r="H11" s="11"/>
      <c r="I11" s="11"/>
      <c r="J11" s="11"/>
      <c r="K11" s="9"/>
    </row>
    <row r="12" spans="1:16" ht="34.5" x14ac:dyDescent="0.3">
      <c r="A12" s="2" t="s">
        <v>0</v>
      </c>
      <c r="B12" s="3" t="s">
        <v>49</v>
      </c>
      <c r="C12" s="3" t="s">
        <v>50</v>
      </c>
      <c r="D12" s="3" t="s">
        <v>22</v>
      </c>
      <c r="E12" s="3" t="s">
        <v>31</v>
      </c>
      <c r="F12" s="3" t="s">
        <v>30</v>
      </c>
      <c r="G12" s="3" t="s">
        <v>19</v>
      </c>
      <c r="H12" s="3" t="s">
        <v>28</v>
      </c>
      <c r="I12" s="3" t="s">
        <v>27</v>
      </c>
      <c r="J12" s="13" t="s">
        <v>13</v>
      </c>
      <c r="K12" s="14" t="s">
        <v>14</v>
      </c>
      <c r="L12" s="25"/>
      <c r="M12" s="25"/>
    </row>
    <row r="13" spans="1:16" ht="34.5" customHeight="1" x14ac:dyDescent="0.3">
      <c r="A13" s="6" t="s">
        <v>5</v>
      </c>
      <c r="B13" s="7">
        <f>SUM(B2*10%+B2)</f>
        <v>34856.62162162162</v>
      </c>
      <c r="C13" s="7">
        <f>SUM(B13*1480)</f>
        <v>51587800</v>
      </c>
      <c r="D13" s="7">
        <f t="shared" ref="D13:D19" si="3">SUM(B13*3.5%)</f>
        <v>1219.9817567567568</v>
      </c>
      <c r="E13" s="7">
        <f t="shared" ref="E13:E19" si="4">SUM(B13-D13)</f>
        <v>33636.639864864861</v>
      </c>
      <c r="F13" s="7">
        <f>SUM(E13*1480)</f>
        <v>49782226.999999993</v>
      </c>
      <c r="G13" s="7">
        <f t="shared" ref="G13:G19" si="5">SUM(B13*3%)</f>
        <v>1045.6986486486485</v>
      </c>
      <c r="H13" s="7">
        <f t="shared" ref="H13:H19" si="6">SUM(B13-G13)</f>
        <v>33810.92297297297</v>
      </c>
      <c r="I13" s="7">
        <f>SUM(H13*1480)</f>
        <v>50040166</v>
      </c>
      <c r="J13" s="13">
        <f>F13-C2</f>
        <v>2884226.9999999925</v>
      </c>
      <c r="K13" s="15">
        <f>I13-C2</f>
        <v>3142166</v>
      </c>
      <c r="L13" s="26"/>
      <c r="M13" s="26"/>
    </row>
    <row r="14" spans="1:16" ht="30" customHeight="1" x14ac:dyDescent="0.3">
      <c r="A14" s="6" t="s">
        <v>6</v>
      </c>
      <c r="B14" s="7">
        <f>SUM(B3*10%+B3)</f>
        <v>28020.864864864867</v>
      </c>
      <c r="C14" s="7">
        <f t="shared" ref="C14:C19" si="7">SUM(B14*1480)</f>
        <v>41470880</v>
      </c>
      <c r="D14" s="7">
        <f t="shared" si="3"/>
        <v>980.73027027027047</v>
      </c>
      <c r="E14" s="7">
        <f t="shared" si="4"/>
        <v>27040.134594594598</v>
      </c>
      <c r="F14" s="7">
        <f t="shared" ref="F14:F19" si="8">SUM(E14*1480)</f>
        <v>40019399.200000003</v>
      </c>
      <c r="G14" s="7">
        <f t="shared" si="5"/>
        <v>840.625945945946</v>
      </c>
      <c r="H14" s="7">
        <f t="shared" si="6"/>
        <v>27180.23891891892</v>
      </c>
      <c r="I14" s="7">
        <f t="shared" ref="I14:I19" si="9">SUM(H14*1480)</f>
        <v>40226753.600000001</v>
      </c>
      <c r="J14" s="13">
        <f>F14-C3</f>
        <v>2318599.200000003</v>
      </c>
      <c r="K14" s="15">
        <f t="shared" ref="K14:K19" si="10">I14-C3</f>
        <v>2525953.6000000015</v>
      </c>
      <c r="M14" s="27"/>
    </row>
    <row r="15" spans="1:16" ht="30" customHeight="1" x14ac:dyDescent="0.3">
      <c r="A15" s="6" t="s">
        <v>7</v>
      </c>
      <c r="B15" s="7">
        <f>SUM(B4*10%+B4)</f>
        <v>23546.064864864864</v>
      </c>
      <c r="C15" s="7">
        <f t="shared" si="7"/>
        <v>34848176</v>
      </c>
      <c r="D15" s="7">
        <f t="shared" si="3"/>
        <v>824.1122702702703</v>
      </c>
      <c r="E15" s="7">
        <f t="shared" si="4"/>
        <v>22721.952594594593</v>
      </c>
      <c r="F15" s="7">
        <f t="shared" si="8"/>
        <v>33628489.839999996</v>
      </c>
      <c r="G15" s="7">
        <f t="shared" si="5"/>
        <v>706.38194594594586</v>
      </c>
      <c r="H15" s="7">
        <f t="shared" si="6"/>
        <v>22839.682918918919</v>
      </c>
      <c r="I15" s="7">
        <f t="shared" si="9"/>
        <v>33802730.719999999</v>
      </c>
      <c r="J15" s="13">
        <f t="shared" ref="J15:J19" si="11">F15-C4</f>
        <v>1948329.8399999961</v>
      </c>
      <c r="K15" s="15">
        <f t="shared" si="10"/>
        <v>2122570.7199999988</v>
      </c>
    </row>
    <row r="16" spans="1:16" ht="30" customHeight="1" x14ac:dyDescent="0.3">
      <c r="A16" s="6" t="s">
        <v>16</v>
      </c>
      <c r="B16" s="7">
        <f>SUM(B5*10%+B5)+388</f>
        <v>18281.848648648647</v>
      </c>
      <c r="C16" s="7">
        <f t="shared" si="7"/>
        <v>27057135.999999996</v>
      </c>
      <c r="D16" s="7">
        <f t="shared" si="3"/>
        <v>639.86470270270274</v>
      </c>
      <c r="E16" s="7">
        <f t="shared" si="4"/>
        <v>17641.983945945944</v>
      </c>
      <c r="F16" s="7">
        <f t="shared" si="8"/>
        <v>26110136.239999995</v>
      </c>
      <c r="G16" s="7">
        <f t="shared" si="5"/>
        <v>548.45545945945935</v>
      </c>
      <c r="H16" s="7">
        <f t="shared" si="6"/>
        <v>17733.393189189188</v>
      </c>
      <c r="I16" s="7">
        <f t="shared" si="9"/>
        <v>26245421.919999998</v>
      </c>
      <c r="J16" s="13">
        <f t="shared" si="11"/>
        <v>2034776.2399999946</v>
      </c>
      <c r="K16" s="15">
        <f t="shared" si="10"/>
        <v>2170061.9199999981</v>
      </c>
    </row>
    <row r="17" spans="1:11" ht="30" customHeight="1" x14ac:dyDescent="0.3">
      <c r="A17" s="6" t="s">
        <v>9</v>
      </c>
      <c r="B17" s="7">
        <f>SUM(B6*10%+B6)+388</f>
        <v>15589.048648648648</v>
      </c>
      <c r="C17" s="7">
        <f t="shared" si="7"/>
        <v>23071792</v>
      </c>
      <c r="D17" s="7">
        <f t="shared" si="3"/>
        <v>545.6167027027027</v>
      </c>
      <c r="E17" s="7">
        <f t="shared" si="4"/>
        <v>15043.431945945946</v>
      </c>
      <c r="F17" s="7">
        <f t="shared" si="8"/>
        <v>22264279.280000001</v>
      </c>
      <c r="G17" s="7">
        <f t="shared" si="5"/>
        <v>467.67145945945941</v>
      </c>
      <c r="H17" s="7">
        <f t="shared" si="6"/>
        <v>15121.377189189188</v>
      </c>
      <c r="I17" s="7">
        <f t="shared" si="9"/>
        <v>22379638.239999998</v>
      </c>
      <c r="J17" s="13">
        <f t="shared" si="11"/>
        <v>1811959.2800000012</v>
      </c>
      <c r="K17" s="15">
        <f t="shared" si="10"/>
        <v>1927318.2399999984</v>
      </c>
    </row>
    <row r="18" spans="1:11" ht="30" customHeight="1" x14ac:dyDescent="0.3">
      <c r="A18" s="6" t="s">
        <v>10</v>
      </c>
      <c r="B18" s="7">
        <f>SUM(B7*10%+B7)+388</f>
        <v>9564.4824324324327</v>
      </c>
      <c r="C18" s="7">
        <f t="shared" si="7"/>
        <v>14155434</v>
      </c>
      <c r="D18" s="7">
        <f t="shared" si="3"/>
        <v>334.75688513513518</v>
      </c>
      <c r="E18" s="7">
        <f t="shared" si="4"/>
        <v>9229.7255472972975</v>
      </c>
      <c r="F18" s="7">
        <f t="shared" si="8"/>
        <v>13659993.810000001</v>
      </c>
      <c r="G18" s="7">
        <f t="shared" si="5"/>
        <v>286.93447297297297</v>
      </c>
      <c r="H18" s="7">
        <f t="shared" si="6"/>
        <v>9277.5479594594599</v>
      </c>
      <c r="I18" s="7">
        <f t="shared" si="9"/>
        <v>13730770.98</v>
      </c>
      <c r="J18" s="16">
        <f t="shared" si="11"/>
        <v>1313453.8100000005</v>
      </c>
      <c r="K18" s="17">
        <f t="shared" si="10"/>
        <v>1384230.9800000004</v>
      </c>
    </row>
    <row r="19" spans="1:11" ht="30" customHeight="1" x14ac:dyDescent="0.3">
      <c r="A19" s="6" t="s">
        <v>11</v>
      </c>
      <c r="B19" s="7">
        <f>SUM(B8*10%+B8)+388</f>
        <v>5983.2243243243247</v>
      </c>
      <c r="C19" s="7">
        <f t="shared" si="7"/>
        <v>8855172</v>
      </c>
      <c r="D19" s="7">
        <f t="shared" si="3"/>
        <v>209.41285135135138</v>
      </c>
      <c r="E19" s="7">
        <f t="shared" si="4"/>
        <v>5773.8114729729732</v>
      </c>
      <c r="F19" s="7">
        <f t="shared" si="8"/>
        <v>8545240.9800000004</v>
      </c>
      <c r="G19" s="7">
        <f t="shared" si="5"/>
        <v>179.49672972972974</v>
      </c>
      <c r="H19" s="7">
        <f t="shared" si="6"/>
        <v>5803.7275945945948</v>
      </c>
      <c r="I19" s="7">
        <f t="shared" si="9"/>
        <v>8589516.8399999999</v>
      </c>
      <c r="J19" s="16">
        <f t="shared" si="11"/>
        <v>1017120.9800000004</v>
      </c>
      <c r="K19" s="17">
        <f t="shared" si="10"/>
        <v>1061396.8399999999</v>
      </c>
    </row>
    <row r="20" spans="1:11" x14ac:dyDescent="0.3">
      <c r="B20" s="11"/>
      <c r="C20" s="11"/>
      <c r="D20" s="11"/>
      <c r="E20" s="11"/>
      <c r="G20" s="11"/>
      <c r="H20" s="11"/>
      <c r="I20" s="11"/>
      <c r="J20" s="11"/>
      <c r="K20" s="11"/>
    </row>
    <row r="21" spans="1:11" x14ac:dyDescent="0.3">
      <c r="B21" s="11"/>
      <c r="C21" s="11"/>
      <c r="D21" s="11"/>
      <c r="E21" s="11"/>
      <c r="G21" s="11"/>
      <c r="H21" s="11"/>
      <c r="I21" s="11"/>
      <c r="J21" s="11"/>
      <c r="K21" s="11"/>
    </row>
    <row r="22" spans="1:11" ht="17.25" x14ac:dyDescent="0.3">
      <c r="A22" s="8" t="s">
        <v>12</v>
      </c>
      <c r="B22" s="11"/>
      <c r="C22" s="11"/>
      <c r="D22" s="11"/>
      <c r="E22" s="11"/>
      <c r="G22" s="11"/>
      <c r="H22" s="11"/>
      <c r="I22" s="11"/>
      <c r="J22" s="11"/>
      <c r="K22" s="11"/>
    </row>
    <row r="23" spans="1:11" ht="35.25" customHeight="1" x14ac:dyDescent="0.3">
      <c r="A23" s="2" t="s">
        <v>0</v>
      </c>
      <c r="B23" s="4" t="s">
        <v>47</v>
      </c>
      <c r="C23" s="4" t="s">
        <v>48</v>
      </c>
      <c r="D23" s="4" t="s">
        <v>22</v>
      </c>
      <c r="E23" s="4" t="s">
        <v>26</v>
      </c>
      <c r="F23" s="4" t="s">
        <v>25</v>
      </c>
      <c r="G23" s="4" t="s">
        <v>19</v>
      </c>
      <c r="H23" s="4" t="s">
        <v>24</v>
      </c>
      <c r="I23" s="4" t="s">
        <v>23</v>
      </c>
      <c r="J23" s="13" t="s">
        <v>13</v>
      </c>
      <c r="K23" s="15" t="s">
        <v>14</v>
      </c>
    </row>
    <row r="24" spans="1:11" ht="27.75" customHeight="1" x14ac:dyDescent="0.3">
      <c r="A24" s="6" t="s">
        <v>5</v>
      </c>
      <c r="B24" s="7">
        <f>SUM(D2*10%+D2)</f>
        <v>37885.070270270269</v>
      </c>
      <c r="C24" s="7">
        <f>SUM(B24*1480)</f>
        <v>56069904</v>
      </c>
      <c r="D24" s="7">
        <f t="shared" ref="D24:D30" si="12">SUM(B24*3.5%)</f>
        <v>1325.9774594594596</v>
      </c>
      <c r="E24" s="7">
        <f t="shared" ref="E24:E30" si="13">SUM(B24-D24)</f>
        <v>36559.092810810813</v>
      </c>
      <c r="F24" s="7">
        <f>SUM(E24*1480)</f>
        <v>54107457.359999999</v>
      </c>
      <c r="G24" s="7">
        <f t="shared" ref="G24:G30" si="14">SUM(B24*3%)</f>
        <v>1136.5521081081081</v>
      </c>
      <c r="H24" s="7">
        <f t="shared" ref="H24:H30" si="15">SUM(B24-G24)</f>
        <v>36748.51816216216</v>
      </c>
      <c r="I24" s="7">
        <f>SUM(H24*1480)</f>
        <v>54387806.879999995</v>
      </c>
      <c r="J24" s="18">
        <f>F24-E2</f>
        <v>3134817.3599999994</v>
      </c>
      <c r="K24" s="19">
        <f>I24-E2</f>
        <v>3415166.8799999952</v>
      </c>
    </row>
    <row r="25" spans="1:11" ht="27.75" customHeight="1" x14ac:dyDescent="0.3">
      <c r="A25" s="6" t="s">
        <v>6</v>
      </c>
      <c r="B25" s="7">
        <f>SUM(D3*10%+D3)</f>
        <v>30479.810810810814</v>
      </c>
      <c r="C25" s="7">
        <f t="shared" ref="C25:C30" si="16">SUM(B25*1480)</f>
        <v>45110120.000000007</v>
      </c>
      <c r="D25" s="7">
        <f t="shared" si="12"/>
        <v>1066.7933783783785</v>
      </c>
      <c r="E25" s="7">
        <f t="shared" si="13"/>
        <v>29413.017432432436</v>
      </c>
      <c r="F25" s="7">
        <f t="shared" ref="F25:F29" si="17">SUM(E25*1480)</f>
        <v>43531265.800000004</v>
      </c>
      <c r="G25" s="7">
        <f t="shared" si="14"/>
        <v>914.39432432432443</v>
      </c>
      <c r="H25" s="7">
        <f t="shared" si="15"/>
        <v>29565.416486486491</v>
      </c>
      <c r="I25" s="7">
        <f t="shared" ref="I25:I30" si="18">SUM(H25*1480)</f>
        <v>43756816.400000006</v>
      </c>
      <c r="J25" s="18">
        <f t="shared" ref="J25:J30" si="19">F25-E3</f>
        <v>2522065.8000000045</v>
      </c>
      <c r="K25" s="19">
        <f t="shared" ref="K25:K30" si="20">I25-E3</f>
        <v>2747616.400000006</v>
      </c>
    </row>
    <row r="26" spans="1:11" ht="27.75" customHeight="1" x14ac:dyDescent="0.3">
      <c r="A26" s="6" t="s">
        <v>7</v>
      </c>
      <c r="B26" s="7">
        <f>SUM(D4*10%+D4)</f>
        <v>25632.110810810813</v>
      </c>
      <c r="C26" s="7">
        <f t="shared" si="16"/>
        <v>37935524</v>
      </c>
      <c r="D26" s="7">
        <f t="shared" si="12"/>
        <v>897.12387837837855</v>
      </c>
      <c r="E26" s="7">
        <f t="shared" si="13"/>
        <v>24734.986932432435</v>
      </c>
      <c r="F26" s="7">
        <f t="shared" si="17"/>
        <v>36607780.660000004</v>
      </c>
      <c r="G26" s="7">
        <f t="shared" si="14"/>
        <v>768.96332432432439</v>
      </c>
      <c r="H26" s="7">
        <f t="shared" si="15"/>
        <v>24863.147486486487</v>
      </c>
      <c r="I26" s="7">
        <f t="shared" si="18"/>
        <v>36797458.280000001</v>
      </c>
      <c r="J26" s="18">
        <f t="shared" si="19"/>
        <v>2120940.6600000039</v>
      </c>
      <c r="K26" s="19">
        <f t="shared" si="20"/>
        <v>2310618.2800000012</v>
      </c>
    </row>
    <row r="27" spans="1:11" ht="27.75" customHeight="1" x14ac:dyDescent="0.3">
      <c r="A27" s="6" t="s">
        <v>8</v>
      </c>
      <c r="B27" s="7">
        <f>SUM(D5*10%+D5)+388</f>
        <v>19865.908108108109</v>
      </c>
      <c r="C27" s="7">
        <f t="shared" si="16"/>
        <v>29401544.000000004</v>
      </c>
      <c r="D27" s="7">
        <f t="shared" si="12"/>
        <v>695.30678378378389</v>
      </c>
      <c r="E27" s="7">
        <f t="shared" si="13"/>
        <v>19170.601324324325</v>
      </c>
      <c r="F27" s="7">
        <f t="shared" si="17"/>
        <v>28372489.960000001</v>
      </c>
      <c r="G27" s="7">
        <f t="shared" si="14"/>
        <v>595.97724324324327</v>
      </c>
      <c r="H27" s="7">
        <f t="shared" si="15"/>
        <v>19269.930864864866</v>
      </c>
      <c r="I27" s="7">
        <f t="shared" si="18"/>
        <v>28519497.68</v>
      </c>
      <c r="J27" s="18">
        <f t="shared" si="19"/>
        <v>2165849.9600000009</v>
      </c>
      <c r="K27" s="19">
        <f t="shared" si="20"/>
        <v>2312857.6799999997</v>
      </c>
    </row>
    <row r="28" spans="1:11" ht="27.75" customHeight="1" x14ac:dyDescent="0.3">
      <c r="A28" s="6" t="s">
        <v>9</v>
      </c>
      <c r="B28" s="7">
        <f>SUM(D6*10%+D6)+388</f>
        <v>16948.708108108109</v>
      </c>
      <c r="C28" s="7">
        <f t="shared" si="16"/>
        <v>25084088</v>
      </c>
      <c r="D28" s="7">
        <f t="shared" si="12"/>
        <v>593.20478378378391</v>
      </c>
      <c r="E28" s="7">
        <f t="shared" si="13"/>
        <v>16355.503324324325</v>
      </c>
      <c r="F28" s="7">
        <f t="shared" si="17"/>
        <v>24206144.920000002</v>
      </c>
      <c r="G28" s="7">
        <f t="shared" si="14"/>
        <v>508.46124324324325</v>
      </c>
      <c r="H28" s="7">
        <f t="shared" si="15"/>
        <v>16440.246864864865</v>
      </c>
      <c r="I28" s="7">
        <f t="shared" si="18"/>
        <v>24331565.359999999</v>
      </c>
      <c r="J28" s="18">
        <f t="shared" si="19"/>
        <v>1924464.9200000018</v>
      </c>
      <c r="K28" s="19">
        <f t="shared" si="20"/>
        <v>2049885.3599999994</v>
      </c>
    </row>
    <row r="29" spans="1:11" ht="27.75" customHeight="1" x14ac:dyDescent="0.3">
      <c r="A29" s="6" t="s">
        <v>10</v>
      </c>
      <c r="B29" s="7">
        <f>SUM(D7*10%+D7)+388</f>
        <v>10422.705405405406</v>
      </c>
      <c r="C29" s="7">
        <f t="shared" si="16"/>
        <v>15425604.000000002</v>
      </c>
      <c r="D29" s="7">
        <f t="shared" si="12"/>
        <v>364.79468918918923</v>
      </c>
      <c r="E29" s="7">
        <f t="shared" si="13"/>
        <v>10057.910716216216</v>
      </c>
      <c r="F29" s="7">
        <f t="shared" si="17"/>
        <v>14885707.859999999</v>
      </c>
      <c r="G29" s="7">
        <f t="shared" si="14"/>
        <v>312.6811621621622</v>
      </c>
      <c r="H29" s="7">
        <f t="shared" si="15"/>
        <v>10110.024243243244</v>
      </c>
      <c r="I29" s="7">
        <f t="shared" si="18"/>
        <v>14962835.880000001</v>
      </c>
      <c r="J29" s="20">
        <f t="shared" si="19"/>
        <v>1384467.8599999994</v>
      </c>
      <c r="K29" s="21">
        <f t="shared" si="20"/>
        <v>1461595.8800000008</v>
      </c>
    </row>
    <row r="30" spans="1:11" ht="27.75" customHeight="1" x14ac:dyDescent="0.3">
      <c r="A30" s="6" t="s">
        <v>11</v>
      </c>
      <c r="B30" s="7">
        <f>SUM(D8*10%+D8)+388</f>
        <v>6514.5540540540542</v>
      </c>
      <c r="C30" s="7">
        <f t="shared" si="16"/>
        <v>9641540</v>
      </c>
      <c r="D30" s="7">
        <f t="shared" si="12"/>
        <v>228.00939189189191</v>
      </c>
      <c r="E30" s="7">
        <f t="shared" si="13"/>
        <v>6286.5446621621622</v>
      </c>
      <c r="F30" s="7">
        <f>SUM(E30*1480)</f>
        <v>9304086.0999999996</v>
      </c>
      <c r="G30" s="7">
        <f t="shared" si="14"/>
        <v>195.43662162162161</v>
      </c>
      <c r="H30" s="7">
        <f t="shared" si="15"/>
        <v>6319.1174324324329</v>
      </c>
      <c r="I30" s="7">
        <f t="shared" si="18"/>
        <v>9352293.8000000007</v>
      </c>
      <c r="J30" s="20">
        <f t="shared" si="19"/>
        <v>1061086.0999999987</v>
      </c>
      <c r="K30" s="21">
        <f t="shared" si="20"/>
        <v>1109293.7999999998</v>
      </c>
    </row>
    <row r="31" spans="1:11" ht="17.25" x14ac:dyDescent="0.3">
      <c r="A31" s="10"/>
      <c r="B31" s="12"/>
      <c r="C31" s="12"/>
      <c r="D31" s="12"/>
      <c r="E31" s="11"/>
      <c r="G31" s="11"/>
      <c r="H31" s="11"/>
      <c r="I31" s="11"/>
      <c r="J31" s="11"/>
      <c r="K31" s="11"/>
    </row>
    <row r="32" spans="1:11" x14ac:dyDescent="0.3">
      <c r="B32" s="11"/>
      <c r="C32" s="11"/>
      <c r="D32" s="11"/>
      <c r="E32" s="11"/>
      <c r="G32" s="11"/>
      <c r="H32" s="11"/>
      <c r="I32" s="11"/>
      <c r="J32" s="11"/>
      <c r="K32" s="11"/>
    </row>
    <row r="33" spans="1:11" ht="17.25" x14ac:dyDescent="0.3">
      <c r="A33" s="8" t="s">
        <v>12</v>
      </c>
      <c r="B33" s="11"/>
      <c r="C33" s="11"/>
      <c r="D33" s="11"/>
      <c r="E33" s="11"/>
      <c r="G33" s="11"/>
      <c r="H33" s="11"/>
      <c r="I33" s="11"/>
      <c r="J33" s="11"/>
      <c r="K33" s="11"/>
    </row>
    <row r="34" spans="1:11" ht="35.25" customHeight="1" x14ac:dyDescent="0.3">
      <c r="A34" s="2" t="s">
        <v>0</v>
      </c>
      <c r="B34" s="5" t="s">
        <v>46</v>
      </c>
      <c r="C34" s="5" t="s">
        <v>77</v>
      </c>
      <c r="D34" s="5" t="s">
        <v>22</v>
      </c>
      <c r="E34" s="5" t="s">
        <v>21</v>
      </c>
      <c r="F34" s="5" t="s">
        <v>20</v>
      </c>
      <c r="G34" s="5" t="s">
        <v>19</v>
      </c>
      <c r="H34" s="5" t="s">
        <v>18</v>
      </c>
      <c r="I34" s="5" t="s">
        <v>17</v>
      </c>
      <c r="J34" s="13" t="s">
        <v>13</v>
      </c>
      <c r="K34" s="15" t="s">
        <v>14</v>
      </c>
    </row>
    <row r="35" spans="1:11" ht="24" customHeight="1" x14ac:dyDescent="0.3">
      <c r="A35" s="6" t="s">
        <v>5</v>
      </c>
      <c r="B35" s="7">
        <f>SUM(F2*10%+F2)</f>
        <v>36103.278378378374</v>
      </c>
      <c r="C35" s="7">
        <f>SUM(B35*1480)</f>
        <v>53432851.999999993</v>
      </c>
      <c r="D35" s="7">
        <f t="shared" ref="D35:D41" si="21">SUM(B35*3.5%)</f>
        <v>1263.6147432432433</v>
      </c>
      <c r="E35" s="7">
        <f t="shared" ref="E35:E41" si="22">SUM(B35-D35)</f>
        <v>34839.663635135134</v>
      </c>
      <c r="F35" s="7">
        <f>SUM(E35*1480)</f>
        <v>51562702.18</v>
      </c>
      <c r="G35" s="7">
        <f t="shared" ref="G35:G41" si="23">SUM(B35*3%)</f>
        <v>1083.0983513513511</v>
      </c>
      <c r="H35" s="7">
        <f t="shared" ref="H35:H41" si="24">SUM(B35-G35)</f>
        <v>35020.180027027025</v>
      </c>
      <c r="I35" s="7">
        <f>SUM(H35*1480)</f>
        <v>51829866.439999998</v>
      </c>
      <c r="J35" s="18">
        <f>F35-G2</f>
        <v>2987382.1799999997</v>
      </c>
      <c r="K35" s="19">
        <f>I35-G2</f>
        <v>3254546.4399999976</v>
      </c>
    </row>
    <row r="36" spans="1:11" ht="24" customHeight="1" x14ac:dyDescent="0.3">
      <c r="A36" s="6" t="s">
        <v>6</v>
      </c>
      <c r="B36" s="7">
        <f>SUM(F3*10%+F3)</f>
        <v>29107.635135135137</v>
      </c>
      <c r="C36" s="7">
        <f t="shared" ref="C36:C41" si="25">SUM(B36*1480)</f>
        <v>43079300</v>
      </c>
      <c r="D36" s="7">
        <f t="shared" si="21"/>
        <v>1018.7672297297299</v>
      </c>
      <c r="E36" s="7">
        <f t="shared" si="22"/>
        <v>28088.867905405408</v>
      </c>
      <c r="F36" s="7">
        <f t="shared" ref="F36:F41" si="26">SUM(E36*1480)</f>
        <v>41571524.500000007</v>
      </c>
      <c r="G36" s="7">
        <f t="shared" si="23"/>
        <v>873.22905405405402</v>
      </c>
      <c r="H36" s="7">
        <f t="shared" si="24"/>
        <v>28234.406081081084</v>
      </c>
      <c r="I36" s="7">
        <f t="shared" ref="I36:I41" si="27">SUM(H36*1480)</f>
        <v>41786921.000000007</v>
      </c>
      <c r="J36" s="18">
        <f t="shared" ref="J36:J41" si="28">F36-G3</f>
        <v>2408524.5000000075</v>
      </c>
      <c r="K36" s="19">
        <f t="shared" ref="K36:K41" si="29">I36-G3</f>
        <v>2623921.0000000075</v>
      </c>
    </row>
    <row r="37" spans="1:11" ht="24" customHeight="1" x14ac:dyDescent="0.3">
      <c r="A37" s="6" t="s">
        <v>7</v>
      </c>
      <c r="B37" s="7">
        <f>SUM(F4*10%+F4)</f>
        <v>24446.935135135136</v>
      </c>
      <c r="C37" s="7">
        <f t="shared" si="25"/>
        <v>36181464</v>
      </c>
      <c r="D37" s="7">
        <f t="shared" si="21"/>
        <v>855.64272972972981</v>
      </c>
      <c r="E37" s="7">
        <f t="shared" si="22"/>
        <v>23591.292405405406</v>
      </c>
      <c r="F37" s="7">
        <f t="shared" si="26"/>
        <v>34915112.759999998</v>
      </c>
      <c r="G37" s="7">
        <f t="shared" si="23"/>
        <v>733.40805405405411</v>
      </c>
      <c r="H37" s="7">
        <f t="shared" si="24"/>
        <v>23713.527081081083</v>
      </c>
      <c r="I37" s="7">
        <f t="shared" si="27"/>
        <v>35096020.080000006</v>
      </c>
      <c r="J37" s="18">
        <f t="shared" si="28"/>
        <v>2022872.7599999979</v>
      </c>
      <c r="K37" s="19">
        <f t="shared" si="29"/>
        <v>2203780.0800000057</v>
      </c>
    </row>
    <row r="38" spans="1:11" ht="24" customHeight="1" x14ac:dyDescent="0.3">
      <c r="A38" s="6" t="s">
        <v>8</v>
      </c>
      <c r="B38" s="7">
        <f>SUM(F5*10%+F5)+388</f>
        <v>18966.85135135135</v>
      </c>
      <c r="C38" s="7">
        <f t="shared" si="25"/>
        <v>28070939.999999996</v>
      </c>
      <c r="D38" s="7">
        <f t="shared" si="21"/>
        <v>663.83979729729731</v>
      </c>
      <c r="E38" s="7">
        <f t="shared" si="22"/>
        <v>18303.011554054054</v>
      </c>
      <c r="F38" s="7">
        <f t="shared" si="26"/>
        <v>27088457.099999998</v>
      </c>
      <c r="G38" s="7">
        <f t="shared" si="23"/>
        <v>569.00554054054044</v>
      </c>
      <c r="H38" s="7">
        <f t="shared" si="24"/>
        <v>18397.84581081081</v>
      </c>
      <c r="I38" s="7">
        <f t="shared" si="27"/>
        <v>27228811.799999997</v>
      </c>
      <c r="J38" s="18">
        <f t="shared" si="28"/>
        <v>2091457.1000000015</v>
      </c>
      <c r="K38" s="19">
        <f t="shared" si="29"/>
        <v>2231811.8000000007</v>
      </c>
    </row>
    <row r="39" spans="1:11" ht="24" customHeight="1" x14ac:dyDescent="0.3">
      <c r="A39" s="6" t="s">
        <v>9</v>
      </c>
      <c r="B39" s="7">
        <f>SUM(F6*10%+F6)+388</f>
        <v>16161.851351351352</v>
      </c>
      <c r="C39" s="7">
        <f t="shared" si="25"/>
        <v>23919540</v>
      </c>
      <c r="D39" s="7">
        <f t="shared" si="21"/>
        <v>565.66479729729735</v>
      </c>
      <c r="E39" s="7">
        <f t="shared" si="22"/>
        <v>15596.186554054055</v>
      </c>
      <c r="F39" s="7">
        <f t="shared" si="26"/>
        <v>23082356.100000001</v>
      </c>
      <c r="G39" s="7">
        <f t="shared" si="23"/>
        <v>484.85554054054052</v>
      </c>
      <c r="H39" s="7">
        <f t="shared" si="24"/>
        <v>15676.995810810811</v>
      </c>
      <c r="I39" s="7">
        <f t="shared" si="27"/>
        <v>23201953.800000001</v>
      </c>
      <c r="J39" s="18">
        <f t="shared" si="28"/>
        <v>1859356.1000000015</v>
      </c>
      <c r="K39" s="19">
        <f t="shared" si="29"/>
        <v>1978953.8000000007</v>
      </c>
    </row>
    <row r="40" spans="1:11" ht="24" customHeight="1" x14ac:dyDescent="0.3">
      <c r="A40" s="6" t="s">
        <v>10</v>
      </c>
      <c r="B40" s="7">
        <f>SUM(F7*10%+F7)+388</f>
        <v>9921.967567567568</v>
      </c>
      <c r="C40" s="7">
        <f t="shared" si="25"/>
        <v>14684512</v>
      </c>
      <c r="D40" s="7">
        <f t="shared" si="21"/>
        <v>347.2688648648649</v>
      </c>
      <c r="E40" s="7">
        <f t="shared" si="22"/>
        <v>9574.6987027027026</v>
      </c>
      <c r="F40" s="7">
        <f t="shared" si="26"/>
        <v>14170554.08</v>
      </c>
      <c r="G40" s="7">
        <f t="shared" si="23"/>
        <v>297.65902702702704</v>
      </c>
      <c r="H40" s="7">
        <f t="shared" si="24"/>
        <v>9624.3085405405418</v>
      </c>
      <c r="I40" s="7">
        <f t="shared" si="27"/>
        <v>14243976.640000002</v>
      </c>
      <c r="J40" s="20">
        <f t="shared" si="28"/>
        <v>1343034.08</v>
      </c>
      <c r="K40" s="21">
        <f t="shared" si="29"/>
        <v>1416456.6400000025</v>
      </c>
    </row>
    <row r="41" spans="1:11" ht="24" customHeight="1" x14ac:dyDescent="0.3">
      <c r="A41" s="6" t="s">
        <v>11</v>
      </c>
      <c r="B41" s="7">
        <f>SUM(F8*10%+F8)+388</f>
        <v>6195.3756756756757</v>
      </c>
      <c r="C41" s="7">
        <f t="shared" si="25"/>
        <v>9169156</v>
      </c>
      <c r="D41" s="7">
        <f t="shared" si="21"/>
        <v>216.83814864864866</v>
      </c>
      <c r="E41" s="7">
        <f t="shared" si="22"/>
        <v>5978.537527027027</v>
      </c>
      <c r="F41" s="7">
        <f t="shared" si="26"/>
        <v>8848235.5399999991</v>
      </c>
      <c r="G41" s="7">
        <f t="shared" si="23"/>
        <v>185.86127027027027</v>
      </c>
      <c r="H41" s="7">
        <f t="shared" si="24"/>
        <v>6009.5144054054053</v>
      </c>
      <c r="I41" s="7">
        <f t="shared" si="27"/>
        <v>8894081.3200000003</v>
      </c>
      <c r="J41" s="20">
        <f t="shared" si="28"/>
        <v>1034675.5399999991</v>
      </c>
      <c r="K41" s="21">
        <f t="shared" si="29"/>
        <v>1080521.3200000003</v>
      </c>
    </row>
    <row r="44" spans="1:11" ht="17.25" x14ac:dyDescent="0.3">
      <c r="A44" s="8" t="s">
        <v>78</v>
      </c>
      <c r="F44"/>
    </row>
    <row r="45" spans="1:11" ht="35.25" customHeight="1" x14ac:dyDescent="0.3">
      <c r="A45" s="2" t="s">
        <v>0</v>
      </c>
      <c r="B45" s="3" t="s">
        <v>79</v>
      </c>
      <c r="C45" s="3" t="s">
        <v>80</v>
      </c>
      <c r="D45" s="4" t="s">
        <v>81</v>
      </c>
      <c r="E45" s="4" t="s">
        <v>82</v>
      </c>
      <c r="F45" s="5" t="s">
        <v>83</v>
      </c>
      <c r="G45" s="5" t="s">
        <v>84</v>
      </c>
      <c r="H45" s="23" t="s">
        <v>85</v>
      </c>
      <c r="I45" s="23" t="s">
        <v>86</v>
      </c>
    </row>
    <row r="46" spans="1:11" ht="24" customHeight="1" x14ac:dyDescent="0.3">
      <c r="A46" s="6" t="s">
        <v>5</v>
      </c>
      <c r="B46" s="7">
        <f>SUM(C46/1480)</f>
        <v>2087.8378378378379</v>
      </c>
      <c r="C46" s="7">
        <f>SUM(C55*H46)</f>
        <v>3090000</v>
      </c>
      <c r="D46" s="7">
        <f>SUM(E46/1480)</f>
        <v>2472.9729729729729</v>
      </c>
      <c r="E46" s="7">
        <f>SUM(C56*H46)</f>
        <v>3660000</v>
      </c>
      <c r="F46" s="7">
        <f>SUM(G46/1480)</f>
        <v>2037.1621621621621</v>
      </c>
      <c r="G46" s="7">
        <f>SUM(C57*H46)</f>
        <v>3015000</v>
      </c>
      <c r="H46" s="24">
        <v>15</v>
      </c>
      <c r="I46" s="6">
        <v>30</v>
      </c>
    </row>
    <row r="47" spans="1:11" ht="24" customHeight="1" x14ac:dyDescent="0.3">
      <c r="A47" s="6" t="s">
        <v>6</v>
      </c>
      <c r="B47" s="7">
        <f t="shared" ref="B47:B52" si="30">SUM(C47/1480)</f>
        <v>1113.5135135135135</v>
      </c>
      <c r="C47" s="7">
        <f>SUM(C55*H47)</f>
        <v>1648000</v>
      </c>
      <c r="D47" s="7">
        <f t="shared" ref="D47:D52" si="31">SUM(E47/1480)</f>
        <v>1318.918918918919</v>
      </c>
      <c r="E47" s="7">
        <f>SUM(C56*H47)</f>
        <v>1952000</v>
      </c>
      <c r="F47" s="7">
        <f t="shared" ref="F47:F52" si="32">SUM(G47/1480)</f>
        <v>1086.4864864864865</v>
      </c>
      <c r="G47" s="7">
        <f>SUM(C57*H47)</f>
        <v>1608000</v>
      </c>
      <c r="H47" s="24">
        <v>8</v>
      </c>
      <c r="I47" s="6">
        <v>15</v>
      </c>
    </row>
    <row r="48" spans="1:11" ht="24" customHeight="1" x14ac:dyDescent="0.3">
      <c r="A48" s="6" t="s">
        <v>7</v>
      </c>
      <c r="B48" s="7">
        <f t="shared" si="30"/>
        <v>1113.5135135135135</v>
      </c>
      <c r="C48" s="7">
        <f>SUM(C55*H48)</f>
        <v>1648000</v>
      </c>
      <c r="D48" s="7">
        <f t="shared" si="31"/>
        <v>1318.918918918919</v>
      </c>
      <c r="E48" s="7">
        <f>SUM(C56*H48)</f>
        <v>1952000</v>
      </c>
      <c r="F48" s="7">
        <f t="shared" si="32"/>
        <v>1086.4864864864865</v>
      </c>
      <c r="G48" s="7">
        <f>SUM(C57*H48)</f>
        <v>1608000</v>
      </c>
      <c r="H48" s="24">
        <v>8</v>
      </c>
      <c r="I48" s="6">
        <v>15</v>
      </c>
    </row>
    <row r="49" spans="1:9" ht="24" customHeight="1" x14ac:dyDescent="0.3">
      <c r="A49" s="6" t="s">
        <v>8</v>
      </c>
      <c r="B49" s="7">
        <f t="shared" si="30"/>
        <v>835.1351351351351</v>
      </c>
      <c r="C49" s="7">
        <f>SUM(C55*H49)</f>
        <v>1236000</v>
      </c>
      <c r="D49" s="7">
        <f t="shared" si="31"/>
        <v>989.18918918918916</v>
      </c>
      <c r="E49" s="7">
        <f>SUM(C56*H49)</f>
        <v>1464000</v>
      </c>
      <c r="F49" s="7">
        <f t="shared" si="32"/>
        <v>814.8648648648649</v>
      </c>
      <c r="G49" s="7">
        <f>SUM(C57*H49)</f>
        <v>1206000</v>
      </c>
      <c r="H49" s="24">
        <v>6</v>
      </c>
      <c r="I49" s="6">
        <v>12</v>
      </c>
    </row>
    <row r="50" spans="1:9" ht="24" customHeight="1" x14ac:dyDescent="0.3">
      <c r="A50" s="6" t="s">
        <v>9</v>
      </c>
      <c r="B50" s="7">
        <f t="shared" si="30"/>
        <v>835.1351351351351</v>
      </c>
      <c r="C50" s="7">
        <f>SUM(C55*H50)</f>
        <v>1236000</v>
      </c>
      <c r="D50" s="7">
        <f t="shared" si="31"/>
        <v>989.18918918918916</v>
      </c>
      <c r="E50" s="7">
        <f>SUM(C56*H50)</f>
        <v>1464000</v>
      </c>
      <c r="F50" s="7">
        <f t="shared" si="32"/>
        <v>814.8648648648649</v>
      </c>
      <c r="G50" s="7">
        <f>SUM(C57*H50)</f>
        <v>1206000</v>
      </c>
      <c r="H50" s="24">
        <v>6</v>
      </c>
      <c r="I50" s="6">
        <v>12</v>
      </c>
    </row>
    <row r="51" spans="1:9" ht="24" customHeight="1" x14ac:dyDescent="0.3">
      <c r="A51" s="6" t="s">
        <v>10</v>
      </c>
      <c r="B51" s="7">
        <f t="shared" si="30"/>
        <v>556.75675675675677</v>
      </c>
      <c r="C51" s="7">
        <f>SUM(C55*H51)</f>
        <v>824000</v>
      </c>
      <c r="D51" s="7">
        <f t="shared" si="31"/>
        <v>659.45945945945948</v>
      </c>
      <c r="E51" s="7">
        <f>SUM(C56*H51)</f>
        <v>976000</v>
      </c>
      <c r="F51" s="7">
        <f t="shared" si="32"/>
        <v>543.24324324324323</v>
      </c>
      <c r="G51" s="7">
        <f>SUM(C57*H51)</f>
        <v>804000</v>
      </c>
      <c r="H51" s="24">
        <v>4</v>
      </c>
      <c r="I51" s="6">
        <v>8</v>
      </c>
    </row>
    <row r="52" spans="1:9" ht="24" customHeight="1" x14ac:dyDescent="0.3">
      <c r="A52" s="6" t="s">
        <v>11</v>
      </c>
      <c r="B52" s="7">
        <f t="shared" si="30"/>
        <v>417.56756756756755</v>
      </c>
      <c r="C52" s="7">
        <f>SUM(C55*H52)</f>
        <v>618000</v>
      </c>
      <c r="D52" s="7">
        <f t="shared" si="31"/>
        <v>494.59459459459458</v>
      </c>
      <c r="E52" s="7">
        <f>SUM(C56*H52)</f>
        <v>732000</v>
      </c>
      <c r="F52" s="7">
        <f t="shared" si="32"/>
        <v>407.43243243243245</v>
      </c>
      <c r="G52" s="7">
        <f>SUM(C57*H52)</f>
        <v>603000</v>
      </c>
      <c r="H52" s="24">
        <v>3</v>
      </c>
      <c r="I52" s="6">
        <v>6</v>
      </c>
    </row>
    <row r="53" spans="1:9" x14ac:dyDescent="0.3">
      <c r="A53" s="25"/>
      <c r="B53" s="25"/>
      <c r="C53" s="25"/>
      <c r="F53"/>
    </row>
    <row r="54" spans="1:9" ht="49.5" x14ac:dyDescent="0.3">
      <c r="A54" s="28" t="s">
        <v>87</v>
      </c>
      <c r="B54" s="28" t="s">
        <v>88</v>
      </c>
      <c r="C54" s="28" t="s">
        <v>89</v>
      </c>
      <c r="F54"/>
    </row>
    <row r="55" spans="1:9" x14ac:dyDescent="0.3">
      <c r="A55" s="29">
        <v>46227</v>
      </c>
      <c r="B55" s="30">
        <v>156000</v>
      </c>
      <c r="C55" s="30">
        <v>206000</v>
      </c>
    </row>
    <row r="56" spans="1:9" x14ac:dyDescent="0.3">
      <c r="A56" s="31">
        <v>46228</v>
      </c>
      <c r="B56" s="32">
        <v>194000</v>
      </c>
      <c r="C56" s="32">
        <v>244000</v>
      </c>
    </row>
    <row r="57" spans="1:9" x14ac:dyDescent="0.3">
      <c r="A57" s="31">
        <v>46229</v>
      </c>
      <c r="B57" s="32">
        <v>151000</v>
      </c>
      <c r="C57" s="33">
        <v>201000</v>
      </c>
    </row>
  </sheetData>
  <phoneticPr fontId="2" type="noConversion"/>
  <pageMargins left="0.25" right="0.25" top="0.75" bottom="0.75" header="0.3" footer="0.3"/>
  <pageSetup paperSize="9" scale="48" orientation="landscape" verticalDpi="0" r:id="rId1"/>
  <ignoredErrors>
    <ignoredError sqref="C46:C52 E46:E52 D2:D8 F2:F8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0"/>
  <sheetViews>
    <sheetView zoomScale="80" zoomScaleNormal="80" workbookViewId="0">
      <selection activeCell="C56" sqref="C56"/>
    </sheetView>
  </sheetViews>
  <sheetFormatPr defaultRowHeight="16.5" x14ac:dyDescent="0.3"/>
  <cols>
    <col min="1" max="1" width="28.5" customWidth="1"/>
    <col min="2" max="4" width="24" customWidth="1"/>
    <col min="5" max="5" width="30.25" customWidth="1"/>
    <col min="6" max="6" width="30.25" style="11" customWidth="1"/>
    <col min="7" max="7" width="24" customWidth="1"/>
    <col min="8" max="8" width="27.5" customWidth="1"/>
    <col min="9" max="9" width="29.125" customWidth="1"/>
    <col min="10" max="10" width="24" customWidth="1"/>
    <col min="11" max="11" width="40.375" customWidth="1"/>
    <col min="12" max="12" width="32" customWidth="1"/>
    <col min="13" max="13" width="25.375" customWidth="1"/>
    <col min="14" max="14" width="34.375" customWidth="1"/>
    <col min="15" max="15" width="18.25" customWidth="1"/>
    <col min="16" max="16" width="18.25" bestFit="1" customWidth="1"/>
  </cols>
  <sheetData>
    <row r="1" spans="1:6" ht="17.25" x14ac:dyDescent="0.3">
      <c r="A1" s="8" t="s">
        <v>51</v>
      </c>
      <c r="B1" s="11"/>
      <c r="C1" s="11"/>
    </row>
    <row r="2" spans="1:6" ht="17.25" x14ac:dyDescent="0.3">
      <c r="A2" s="2" t="s">
        <v>0</v>
      </c>
      <c r="B2" s="3" t="s">
        <v>52</v>
      </c>
      <c r="C2" s="3" t="s">
        <v>53</v>
      </c>
      <c r="D2" s="3" t="s">
        <v>54</v>
      </c>
      <c r="E2" s="3" t="s">
        <v>56</v>
      </c>
      <c r="F2" s="3" t="s">
        <v>57</v>
      </c>
    </row>
    <row r="3" spans="1:6" ht="17.25" x14ac:dyDescent="0.3">
      <c r="A3" s="6" t="s">
        <v>5</v>
      </c>
      <c r="B3" s="7">
        <v>34856.62162162162</v>
      </c>
      <c r="C3" s="7">
        <v>51587800</v>
      </c>
      <c r="D3" s="7">
        <f>SUM(C3/189)</f>
        <v>272951.32275132276</v>
      </c>
      <c r="E3" s="7">
        <f>SUM(C3/45)</f>
        <v>1146395.5555555555</v>
      </c>
      <c r="F3" s="7">
        <f>SUM(C3/216)</f>
        <v>238832.40740740742</v>
      </c>
    </row>
    <row r="4" spans="1:6" ht="17.25" x14ac:dyDescent="0.3">
      <c r="A4" s="6" t="s">
        <v>6</v>
      </c>
      <c r="B4" s="7">
        <v>28020.864864864867</v>
      </c>
      <c r="C4" s="7">
        <v>41470880</v>
      </c>
      <c r="D4" s="7">
        <f t="shared" ref="D4:D9" si="0">SUM(C4/189)</f>
        <v>219422.64550264549</v>
      </c>
      <c r="E4" s="7">
        <f t="shared" ref="E4:E9" si="1">SUM(C4/45)</f>
        <v>921575.11111111112</v>
      </c>
      <c r="F4" s="7">
        <f t="shared" ref="F4:F9" si="2">SUM(C4/216)</f>
        <v>191994.8148148148</v>
      </c>
    </row>
    <row r="5" spans="1:6" ht="17.25" x14ac:dyDescent="0.3">
      <c r="A5" s="6" t="s">
        <v>7</v>
      </c>
      <c r="B5" s="7">
        <v>23546.064864864864</v>
      </c>
      <c r="C5" s="7">
        <v>34848176</v>
      </c>
      <c r="D5" s="7">
        <f t="shared" si="0"/>
        <v>184381.8835978836</v>
      </c>
      <c r="E5" s="7">
        <f t="shared" si="1"/>
        <v>774403.91111111105</v>
      </c>
      <c r="F5" s="7">
        <f t="shared" si="2"/>
        <v>161334.14814814815</v>
      </c>
    </row>
    <row r="6" spans="1:6" ht="17.25" x14ac:dyDescent="0.3">
      <c r="A6" s="6" t="s">
        <v>8</v>
      </c>
      <c r="B6" s="7">
        <v>18281.848648648647</v>
      </c>
      <c r="C6" s="7">
        <v>27057135.999999996</v>
      </c>
      <c r="D6" s="7">
        <f t="shared" si="0"/>
        <v>143159.44973544971</v>
      </c>
      <c r="E6" s="7">
        <f t="shared" si="1"/>
        <v>601269.68888888881</v>
      </c>
      <c r="F6" s="7">
        <f t="shared" si="2"/>
        <v>125264.5185185185</v>
      </c>
    </row>
    <row r="7" spans="1:6" ht="17.25" x14ac:dyDescent="0.3">
      <c r="A7" s="6" t="s">
        <v>9</v>
      </c>
      <c r="B7" s="7">
        <v>15589.048648648648</v>
      </c>
      <c r="C7" s="7">
        <v>23071792</v>
      </c>
      <c r="D7" s="7">
        <f t="shared" si="0"/>
        <v>122072.97354497355</v>
      </c>
      <c r="E7" s="7">
        <f t="shared" si="1"/>
        <v>512706.48888888891</v>
      </c>
      <c r="F7" s="7">
        <f t="shared" si="2"/>
        <v>106813.85185185185</v>
      </c>
    </row>
    <row r="8" spans="1:6" ht="17.25" x14ac:dyDescent="0.3">
      <c r="A8" s="6" t="s">
        <v>10</v>
      </c>
      <c r="B8" s="7">
        <v>9564.4824324324327</v>
      </c>
      <c r="C8" s="7">
        <v>14155434</v>
      </c>
      <c r="D8" s="7">
        <f t="shared" si="0"/>
        <v>74896.476190476184</v>
      </c>
      <c r="E8" s="7">
        <f t="shared" si="1"/>
        <v>314565.2</v>
      </c>
      <c r="F8" s="7">
        <f t="shared" si="2"/>
        <v>65534.416666666664</v>
      </c>
    </row>
    <row r="9" spans="1:6" ht="17.25" x14ac:dyDescent="0.3">
      <c r="A9" s="6" t="s">
        <v>11</v>
      </c>
      <c r="B9" s="7">
        <v>5983.2243243243247</v>
      </c>
      <c r="C9" s="7">
        <v>8855172</v>
      </c>
      <c r="D9" s="7">
        <f t="shared" si="0"/>
        <v>46852.761904761908</v>
      </c>
      <c r="E9" s="7">
        <f t="shared" si="1"/>
        <v>196781.6</v>
      </c>
      <c r="F9" s="7">
        <f t="shared" si="2"/>
        <v>40996.166666666664</v>
      </c>
    </row>
    <row r="11" spans="1:6" ht="17.25" x14ac:dyDescent="0.3">
      <c r="A11" s="2" t="s">
        <v>0</v>
      </c>
      <c r="B11" s="4" t="s">
        <v>58</v>
      </c>
      <c r="C11" s="4" t="s">
        <v>59</v>
      </c>
      <c r="D11" s="4" t="s">
        <v>60</v>
      </c>
      <c r="E11" s="4" t="s">
        <v>61</v>
      </c>
      <c r="F11" s="4" t="s">
        <v>62</v>
      </c>
    </row>
    <row r="12" spans="1:6" ht="17.25" x14ac:dyDescent="0.3">
      <c r="A12" s="6" t="s">
        <v>5</v>
      </c>
      <c r="B12" s="7">
        <v>37885.070270270269</v>
      </c>
      <c r="C12" s="7">
        <v>56069904</v>
      </c>
      <c r="D12" s="7">
        <f>SUM(C12/189)</f>
        <v>296666.15873015876</v>
      </c>
      <c r="E12" s="7">
        <f>SUM(C12/45)</f>
        <v>1245997.8666666667</v>
      </c>
      <c r="F12" s="7">
        <f>SUM(C12/216)</f>
        <v>259582.88888888888</v>
      </c>
    </row>
    <row r="13" spans="1:6" ht="17.25" x14ac:dyDescent="0.3">
      <c r="A13" s="6" t="s">
        <v>6</v>
      </c>
      <c r="B13" s="7">
        <v>30479.810810810814</v>
      </c>
      <c r="C13" s="7">
        <v>45110120.000000007</v>
      </c>
      <c r="D13" s="7">
        <f t="shared" ref="D13:D18" si="3">SUM(C13/189)</f>
        <v>238677.88359788363</v>
      </c>
      <c r="E13" s="7">
        <f t="shared" ref="E13:E18" si="4">SUM(C13/45)</f>
        <v>1002447.1111111112</v>
      </c>
      <c r="F13" s="7">
        <f t="shared" ref="F13:F18" si="5">SUM(C13/216)</f>
        <v>208843.14814814818</v>
      </c>
    </row>
    <row r="14" spans="1:6" ht="17.25" x14ac:dyDescent="0.3">
      <c r="A14" s="6" t="s">
        <v>7</v>
      </c>
      <c r="B14" s="7">
        <v>25632.110810810813</v>
      </c>
      <c r="C14" s="7">
        <v>37935524</v>
      </c>
      <c r="D14" s="7">
        <f t="shared" si="3"/>
        <v>200717.05820105821</v>
      </c>
      <c r="E14" s="7">
        <f t="shared" si="4"/>
        <v>843011.64444444445</v>
      </c>
      <c r="F14" s="7">
        <f t="shared" si="5"/>
        <v>175627.42592592593</v>
      </c>
    </row>
    <row r="15" spans="1:6" ht="17.25" x14ac:dyDescent="0.3">
      <c r="A15" s="6" t="s">
        <v>8</v>
      </c>
      <c r="B15" s="7">
        <v>19865.908108108109</v>
      </c>
      <c r="C15" s="7">
        <v>29401544.000000004</v>
      </c>
      <c r="D15" s="7">
        <f t="shared" si="3"/>
        <v>155563.7248677249</v>
      </c>
      <c r="E15" s="7">
        <f t="shared" si="4"/>
        <v>653367.64444444457</v>
      </c>
      <c r="F15" s="7">
        <f t="shared" si="5"/>
        <v>136118.25925925927</v>
      </c>
    </row>
    <row r="16" spans="1:6" ht="17.25" x14ac:dyDescent="0.3">
      <c r="A16" s="6" t="s">
        <v>9</v>
      </c>
      <c r="B16" s="7">
        <v>16948.708108108109</v>
      </c>
      <c r="C16" s="7">
        <v>25084088</v>
      </c>
      <c r="D16" s="7">
        <f t="shared" si="3"/>
        <v>132720.04232804233</v>
      </c>
      <c r="E16" s="7">
        <f t="shared" si="4"/>
        <v>557424.17777777778</v>
      </c>
      <c r="F16" s="7">
        <f t="shared" si="5"/>
        <v>116130.03703703704</v>
      </c>
    </row>
    <row r="17" spans="1:6" ht="17.25" x14ac:dyDescent="0.3">
      <c r="A17" s="6" t="s">
        <v>10</v>
      </c>
      <c r="B17" s="7">
        <v>10422.705405405406</v>
      </c>
      <c r="C17" s="7">
        <v>15425604.000000002</v>
      </c>
      <c r="D17" s="7">
        <f t="shared" si="3"/>
        <v>81616.952380952396</v>
      </c>
      <c r="E17" s="7">
        <f t="shared" si="4"/>
        <v>342791.20000000007</v>
      </c>
      <c r="F17" s="7">
        <f t="shared" si="5"/>
        <v>71414.833333333343</v>
      </c>
    </row>
    <row r="18" spans="1:6" ht="17.25" x14ac:dyDescent="0.3">
      <c r="A18" s="6" t="s">
        <v>11</v>
      </c>
      <c r="B18" s="7">
        <v>6514.5540540540542</v>
      </c>
      <c r="C18" s="7">
        <v>9641540</v>
      </c>
      <c r="D18" s="7">
        <f t="shared" si="3"/>
        <v>51013.439153439154</v>
      </c>
      <c r="E18" s="7">
        <f t="shared" si="4"/>
        <v>214256.44444444444</v>
      </c>
      <c r="F18" s="7">
        <f t="shared" si="5"/>
        <v>44636.759259259263</v>
      </c>
    </row>
    <row r="20" spans="1:6" ht="17.25" x14ac:dyDescent="0.3">
      <c r="A20" s="2" t="s">
        <v>0</v>
      </c>
      <c r="B20" s="5" t="s">
        <v>63</v>
      </c>
      <c r="C20" s="5" t="s">
        <v>64</v>
      </c>
      <c r="D20" s="5" t="s">
        <v>65</v>
      </c>
      <c r="E20" s="5" t="s">
        <v>67</v>
      </c>
      <c r="F20" s="5" t="s">
        <v>68</v>
      </c>
    </row>
    <row r="21" spans="1:6" ht="17.25" x14ac:dyDescent="0.3">
      <c r="A21" s="6" t="s">
        <v>5</v>
      </c>
      <c r="B21" s="7">
        <v>36103.278378378374</v>
      </c>
      <c r="C21" s="7">
        <v>53432851.999999993</v>
      </c>
      <c r="D21" s="7">
        <f>SUM(C21/189)</f>
        <v>282713.50264550262</v>
      </c>
      <c r="E21" s="7">
        <f>SUM(C21/45)</f>
        <v>1187396.7111111109</v>
      </c>
      <c r="F21" s="7">
        <f>SUM(C21/216)</f>
        <v>247374.31481481477</v>
      </c>
    </row>
    <row r="22" spans="1:6" ht="17.25" x14ac:dyDescent="0.3">
      <c r="A22" s="6" t="s">
        <v>6</v>
      </c>
      <c r="B22" s="7">
        <v>29107.635135135137</v>
      </c>
      <c r="C22" s="7">
        <v>43079300</v>
      </c>
      <c r="D22" s="7">
        <f t="shared" ref="D22:D27" si="6">SUM(C22/189)</f>
        <v>227932.80423280422</v>
      </c>
      <c r="E22" s="7">
        <f t="shared" ref="E22:E27" si="7">SUM(C22/45)</f>
        <v>957317.77777777775</v>
      </c>
      <c r="F22" s="7">
        <f t="shared" ref="F22:F27" si="8">SUM(C22/216)</f>
        <v>199441.20370370371</v>
      </c>
    </row>
    <row r="23" spans="1:6" ht="17.25" x14ac:dyDescent="0.3">
      <c r="A23" s="6" t="s">
        <v>7</v>
      </c>
      <c r="B23" s="7">
        <v>24446.935135135136</v>
      </c>
      <c r="C23" s="7">
        <v>36181464</v>
      </c>
      <c r="D23" s="7">
        <f t="shared" si="6"/>
        <v>191436.31746031746</v>
      </c>
      <c r="E23" s="7">
        <f t="shared" si="7"/>
        <v>804032.53333333333</v>
      </c>
      <c r="F23" s="7">
        <f t="shared" si="8"/>
        <v>167506.77777777778</v>
      </c>
    </row>
    <row r="24" spans="1:6" ht="17.25" x14ac:dyDescent="0.3">
      <c r="A24" s="6" t="s">
        <v>8</v>
      </c>
      <c r="B24" s="7">
        <v>18966.85135135135</v>
      </c>
      <c r="C24" s="7">
        <v>28070939.999999996</v>
      </c>
      <c r="D24" s="7">
        <f t="shared" si="6"/>
        <v>148523.49206349204</v>
      </c>
      <c r="E24" s="7">
        <f t="shared" si="7"/>
        <v>623798.66666666663</v>
      </c>
      <c r="F24" s="7">
        <f t="shared" si="8"/>
        <v>129958.05555555553</v>
      </c>
    </row>
    <row r="25" spans="1:6" ht="17.25" x14ac:dyDescent="0.3">
      <c r="A25" s="6" t="s">
        <v>9</v>
      </c>
      <c r="B25" s="7">
        <v>16161.851351351352</v>
      </c>
      <c r="C25" s="7">
        <v>23919540</v>
      </c>
      <c r="D25" s="7">
        <f t="shared" si="6"/>
        <v>126558.41269841269</v>
      </c>
      <c r="E25" s="7">
        <f t="shared" si="7"/>
        <v>531545.33333333337</v>
      </c>
      <c r="F25" s="7">
        <f t="shared" si="8"/>
        <v>110738.61111111111</v>
      </c>
    </row>
    <row r="26" spans="1:6" ht="17.25" x14ac:dyDescent="0.3">
      <c r="A26" s="6" t="s">
        <v>10</v>
      </c>
      <c r="B26" s="7">
        <v>9921.967567567568</v>
      </c>
      <c r="C26" s="7">
        <v>14684512</v>
      </c>
      <c r="D26" s="7">
        <f t="shared" si="6"/>
        <v>77695.83068783069</v>
      </c>
      <c r="E26" s="7">
        <f t="shared" si="7"/>
        <v>326322.48888888891</v>
      </c>
      <c r="F26" s="7">
        <f t="shared" si="8"/>
        <v>67983.851851851854</v>
      </c>
    </row>
    <row r="27" spans="1:6" ht="17.25" x14ac:dyDescent="0.3">
      <c r="A27" s="6" t="s">
        <v>11</v>
      </c>
      <c r="B27" s="7">
        <v>6195.3756756756757</v>
      </c>
      <c r="C27" s="7">
        <v>9169156</v>
      </c>
      <c r="D27" s="7">
        <f t="shared" si="6"/>
        <v>48514.052910052909</v>
      </c>
      <c r="E27" s="7">
        <f t="shared" si="7"/>
        <v>203759.02222222224</v>
      </c>
      <c r="F27" s="7">
        <f t="shared" si="8"/>
        <v>42449.796296296299</v>
      </c>
    </row>
    <row r="34" spans="1:6" ht="17.25" x14ac:dyDescent="0.3">
      <c r="A34" s="8" t="s">
        <v>69</v>
      </c>
    </row>
    <row r="35" spans="1:6" ht="17.25" x14ac:dyDescent="0.3">
      <c r="A35" s="2" t="s">
        <v>0</v>
      </c>
      <c r="B35" s="3" t="s">
        <v>52</v>
      </c>
      <c r="C35" s="3" t="s">
        <v>53</v>
      </c>
      <c r="D35" s="3" t="s">
        <v>70</v>
      </c>
      <c r="E35" s="3" t="s">
        <v>55</v>
      </c>
      <c r="F35" s="3" t="s">
        <v>71</v>
      </c>
    </row>
    <row r="36" spans="1:6" ht="17.25" x14ac:dyDescent="0.3">
      <c r="A36" s="6" t="s">
        <v>5</v>
      </c>
      <c r="B36" s="7">
        <v>32560</v>
      </c>
      <c r="C36" s="7">
        <v>48188800</v>
      </c>
      <c r="D36" s="7">
        <f>SUM(C36/189)</f>
        <v>254967.19576719578</v>
      </c>
      <c r="E36" s="7">
        <f>SUM(C36/45)</f>
        <v>1070862.2222222222</v>
      </c>
      <c r="F36" s="7">
        <f>SUM(C36/216)</f>
        <v>223096.29629629629</v>
      </c>
    </row>
    <row r="37" spans="1:6" ht="17.25" x14ac:dyDescent="0.3">
      <c r="A37" s="6" t="s">
        <v>6</v>
      </c>
      <c r="B37" s="7">
        <v>26796</v>
      </c>
      <c r="C37" s="7">
        <v>39658080</v>
      </c>
      <c r="D37" s="7">
        <f t="shared" ref="D37:D42" si="9">SUM(C37/189)</f>
        <v>209831.11111111112</v>
      </c>
      <c r="E37" s="7">
        <f t="shared" ref="E37:E42" si="10">SUM(C37/45)</f>
        <v>881290.66666666663</v>
      </c>
      <c r="F37" s="7">
        <f t="shared" ref="F37:F42" si="11">SUM(C37/216)</f>
        <v>183602.22222222222</v>
      </c>
    </row>
    <row r="38" spans="1:6" ht="17.25" x14ac:dyDescent="0.3">
      <c r="A38" s="6" t="s">
        <v>7</v>
      </c>
      <c r="B38" s="7">
        <v>22321.200000000001</v>
      </c>
      <c r="C38" s="7">
        <v>33035376</v>
      </c>
      <c r="D38" s="7">
        <f t="shared" si="9"/>
        <v>174790.3492063492</v>
      </c>
      <c r="E38" s="7">
        <f t="shared" si="10"/>
        <v>734119.46666666667</v>
      </c>
      <c r="F38" s="7">
        <f t="shared" si="11"/>
        <v>152941.55555555556</v>
      </c>
    </row>
    <row r="39" spans="1:6" ht="17.25" x14ac:dyDescent="0.3">
      <c r="A39" s="6" t="s">
        <v>8</v>
      </c>
      <c r="B39" s="7">
        <v>17363.2</v>
      </c>
      <c r="C39" s="7">
        <v>25697536</v>
      </c>
      <c r="D39" s="7">
        <f t="shared" si="9"/>
        <v>135965.79894179894</v>
      </c>
      <c r="E39" s="7">
        <f t="shared" si="10"/>
        <v>571056.35555555555</v>
      </c>
      <c r="F39" s="7">
        <f t="shared" si="11"/>
        <v>118970.07407407407</v>
      </c>
    </row>
    <row r="40" spans="1:6" ht="17.25" x14ac:dyDescent="0.3">
      <c r="A40" s="6" t="s">
        <v>9</v>
      </c>
      <c r="B40" s="7">
        <v>14670.4</v>
      </c>
      <c r="C40" s="7">
        <v>21712192</v>
      </c>
      <c r="D40" s="7">
        <f t="shared" si="9"/>
        <v>114879.32275132275</v>
      </c>
      <c r="E40" s="7">
        <f t="shared" si="10"/>
        <v>482493.15555555554</v>
      </c>
      <c r="F40" s="7">
        <f t="shared" si="11"/>
        <v>100519.4074074074</v>
      </c>
    </row>
    <row r="41" spans="1:6" ht="17.25" x14ac:dyDescent="0.3">
      <c r="A41" s="6" t="s">
        <v>10</v>
      </c>
      <c r="B41" s="7">
        <v>8952.0499999999993</v>
      </c>
      <c r="C41" s="7">
        <v>13249033.999999998</v>
      </c>
      <c r="D41" s="7">
        <f t="shared" si="9"/>
        <v>70100.708994708984</v>
      </c>
      <c r="E41" s="7">
        <f t="shared" si="10"/>
        <v>294422.97777777776</v>
      </c>
      <c r="F41" s="7">
        <f t="shared" si="11"/>
        <v>61338.120370370365</v>
      </c>
    </row>
    <row r="42" spans="1:6" ht="17.25" x14ac:dyDescent="0.3">
      <c r="A42" s="6" t="s">
        <v>11</v>
      </c>
      <c r="B42" s="7">
        <v>5523.9</v>
      </c>
      <c r="C42" s="7">
        <v>8175371.9999999991</v>
      </c>
      <c r="D42" s="7">
        <f t="shared" si="9"/>
        <v>43255.936507936502</v>
      </c>
      <c r="E42" s="7">
        <f t="shared" si="10"/>
        <v>181674.93333333332</v>
      </c>
      <c r="F42" s="7">
        <f t="shared" si="11"/>
        <v>37848.944444444438</v>
      </c>
    </row>
    <row r="44" spans="1:6" ht="17.25" x14ac:dyDescent="0.3">
      <c r="A44" s="2" t="s">
        <v>0</v>
      </c>
      <c r="B44" s="4" t="s">
        <v>58</v>
      </c>
      <c r="C44" s="4" t="s">
        <v>59</v>
      </c>
      <c r="D44" s="4" t="s">
        <v>72</v>
      </c>
      <c r="E44" s="4" t="s">
        <v>73</v>
      </c>
      <c r="F44" s="4" t="s">
        <v>74</v>
      </c>
    </row>
    <row r="45" spans="1:6" ht="17.25" x14ac:dyDescent="0.3">
      <c r="A45" s="6" t="s">
        <v>5</v>
      </c>
      <c r="B45" s="7">
        <v>35164.800000000003</v>
      </c>
      <c r="C45" s="7">
        <v>52043904.000000007</v>
      </c>
      <c r="D45" s="7">
        <f>SUM(C45/189)</f>
        <v>275364.57142857148</v>
      </c>
      <c r="E45" s="7">
        <f>SUM(C45/45)</f>
        <v>1156531.2000000002</v>
      </c>
      <c r="F45" s="7">
        <f>SUM(C45/216)</f>
        <v>240944.00000000003</v>
      </c>
    </row>
    <row r="46" spans="1:6" ht="17.25" x14ac:dyDescent="0.3">
      <c r="A46" s="6" t="s">
        <v>6</v>
      </c>
      <c r="B46" s="7">
        <v>29029</v>
      </c>
      <c r="C46" s="7">
        <v>42962920</v>
      </c>
      <c r="D46" s="7">
        <f t="shared" ref="D46:D51" si="12">SUM(C46/189)</f>
        <v>227317.03703703705</v>
      </c>
      <c r="E46" s="7">
        <f t="shared" ref="E46:E51" si="13">SUM(C46/45)</f>
        <v>954731.5555555555</v>
      </c>
      <c r="F46" s="7">
        <f t="shared" ref="F46:F51" si="14">SUM(C46/216)</f>
        <v>198902.40740740742</v>
      </c>
    </row>
    <row r="47" spans="1:6" ht="17.25" x14ac:dyDescent="0.3">
      <c r="A47" s="6" t="s">
        <v>7</v>
      </c>
      <c r="B47" s="7">
        <v>24181.3</v>
      </c>
      <c r="C47" s="7">
        <v>35788324</v>
      </c>
      <c r="D47" s="7">
        <f t="shared" si="12"/>
        <v>189356.21164021164</v>
      </c>
      <c r="E47" s="7">
        <f t="shared" si="13"/>
        <v>795296.08888888895</v>
      </c>
      <c r="F47" s="7">
        <f t="shared" si="14"/>
        <v>165686.6851851852</v>
      </c>
    </row>
    <row r="48" spans="1:6" ht="17.25" x14ac:dyDescent="0.3">
      <c r="A48" s="6" t="s">
        <v>8</v>
      </c>
      <c r="B48" s="7">
        <v>18777.8</v>
      </c>
      <c r="C48" s="7">
        <v>27791144</v>
      </c>
      <c r="D48" s="7">
        <f t="shared" si="12"/>
        <v>147043.08994708996</v>
      </c>
      <c r="E48" s="7">
        <f t="shared" si="13"/>
        <v>617580.97777777782</v>
      </c>
      <c r="F48" s="7">
        <f t="shared" si="14"/>
        <v>128662.70370370371</v>
      </c>
    </row>
    <row r="49" spans="1:6" ht="17.25" x14ac:dyDescent="0.3">
      <c r="A49" s="6" t="s">
        <v>9</v>
      </c>
      <c r="B49" s="7">
        <v>15860.6</v>
      </c>
      <c r="C49" s="7">
        <v>23473688</v>
      </c>
      <c r="D49" s="7">
        <f t="shared" si="12"/>
        <v>124199.4074074074</v>
      </c>
      <c r="E49" s="7">
        <f t="shared" si="13"/>
        <v>521637.51111111109</v>
      </c>
      <c r="F49" s="7">
        <f t="shared" si="14"/>
        <v>108674.48148148147</v>
      </c>
    </row>
    <row r="50" spans="1:6" ht="17.25" x14ac:dyDescent="0.3">
      <c r="A50" s="6" t="s">
        <v>10</v>
      </c>
      <c r="B50" s="7">
        <v>9697.2999999999993</v>
      </c>
      <c r="C50" s="7">
        <v>14352003.999999998</v>
      </c>
      <c r="D50" s="7">
        <f t="shared" si="12"/>
        <v>75936.529100529093</v>
      </c>
      <c r="E50" s="7">
        <f t="shared" si="13"/>
        <v>318933.4222222222</v>
      </c>
      <c r="F50" s="7">
        <f t="shared" si="14"/>
        <v>66444.462962962949</v>
      </c>
    </row>
    <row r="51" spans="1:6" ht="17.25" x14ac:dyDescent="0.3">
      <c r="A51" s="6" t="s">
        <v>11</v>
      </c>
      <c r="B51" s="7">
        <v>5970.5</v>
      </c>
      <c r="C51" s="7">
        <v>8836340</v>
      </c>
      <c r="D51" s="7">
        <f t="shared" si="12"/>
        <v>46753.121693121691</v>
      </c>
      <c r="E51" s="7">
        <f t="shared" si="13"/>
        <v>196363.11111111112</v>
      </c>
      <c r="F51" s="7">
        <f t="shared" si="14"/>
        <v>40908.981481481482</v>
      </c>
    </row>
    <row r="53" spans="1:6" ht="17.25" x14ac:dyDescent="0.3">
      <c r="A53" s="2" t="s">
        <v>0</v>
      </c>
      <c r="B53" s="5" t="s">
        <v>63</v>
      </c>
      <c r="C53" s="5" t="s">
        <v>64</v>
      </c>
      <c r="D53" s="5" t="s">
        <v>75</v>
      </c>
      <c r="E53" s="5" t="s">
        <v>66</v>
      </c>
      <c r="F53" s="5" t="s">
        <v>76</v>
      </c>
    </row>
    <row r="54" spans="1:6" ht="17.25" x14ac:dyDescent="0.3">
      <c r="A54" s="6" t="s">
        <v>5</v>
      </c>
      <c r="B54" s="7">
        <v>33862.400000000001</v>
      </c>
      <c r="C54" s="7">
        <v>50116352</v>
      </c>
      <c r="D54" s="7">
        <f>SUM(C54/189)</f>
        <v>265165.88359788357</v>
      </c>
      <c r="E54" s="7">
        <f>SUM(C54/45)</f>
        <v>1113696.7111111111</v>
      </c>
      <c r="F54" s="7">
        <f>SUM(C54/216)</f>
        <v>232020.14814814815</v>
      </c>
    </row>
    <row r="55" spans="1:6" ht="17.25" x14ac:dyDescent="0.3">
      <c r="A55" s="6" t="s">
        <v>6</v>
      </c>
      <c r="B55" s="7">
        <v>27912.5</v>
      </c>
      <c r="C55" s="7">
        <v>41310500</v>
      </c>
      <c r="D55" s="7">
        <f t="shared" ref="D55:D60" si="15">SUM(C55/189)</f>
        <v>218574.07407407407</v>
      </c>
      <c r="E55" s="7">
        <f t="shared" ref="E55:E60" si="16">SUM(C55/45)</f>
        <v>918011.11111111112</v>
      </c>
      <c r="F55" s="7">
        <f t="shared" ref="F55:F60" si="17">SUM(C55/216)</f>
        <v>191252.3148148148</v>
      </c>
    </row>
    <row r="56" spans="1:6" ht="17.25" x14ac:dyDescent="0.3">
      <c r="A56" s="6" t="s">
        <v>7</v>
      </c>
      <c r="B56" s="7">
        <v>23251.8</v>
      </c>
      <c r="C56" s="7">
        <v>34412664</v>
      </c>
      <c r="D56" s="7">
        <f t="shared" si="15"/>
        <v>182077.58730158731</v>
      </c>
      <c r="E56" s="7">
        <f t="shared" si="16"/>
        <v>764725.8666666667</v>
      </c>
      <c r="F56" s="7">
        <f t="shared" si="17"/>
        <v>159317.88888888888</v>
      </c>
    </row>
    <row r="57" spans="1:6" ht="17.25" x14ac:dyDescent="0.3">
      <c r="A57" s="6" t="s">
        <v>8</v>
      </c>
      <c r="B57" s="7">
        <v>18070.5</v>
      </c>
      <c r="C57" s="7">
        <v>26744340</v>
      </c>
      <c r="D57" s="7">
        <f t="shared" si="15"/>
        <v>141504.44444444444</v>
      </c>
      <c r="E57" s="7">
        <f t="shared" si="16"/>
        <v>594318.66666666663</v>
      </c>
      <c r="F57" s="7">
        <f t="shared" si="17"/>
        <v>123816.38888888889</v>
      </c>
    </row>
    <row r="58" spans="1:6" ht="17.25" x14ac:dyDescent="0.3">
      <c r="A58" s="6" t="s">
        <v>9</v>
      </c>
      <c r="B58" s="7">
        <v>15265.5</v>
      </c>
      <c r="C58" s="7">
        <v>22592940</v>
      </c>
      <c r="D58" s="7">
        <f t="shared" si="15"/>
        <v>119539.36507936507</v>
      </c>
      <c r="E58" s="7">
        <f t="shared" si="16"/>
        <v>502065.33333333331</v>
      </c>
      <c r="F58" s="7">
        <f t="shared" si="17"/>
        <v>104596.94444444444</v>
      </c>
    </row>
    <row r="59" spans="1:6" ht="17.25" x14ac:dyDescent="0.3">
      <c r="A59" s="6" t="s">
        <v>10</v>
      </c>
      <c r="B59" s="7">
        <v>9324.4</v>
      </c>
      <c r="C59" s="7">
        <v>13800112</v>
      </c>
      <c r="D59" s="7">
        <f t="shared" si="15"/>
        <v>73016.465608465602</v>
      </c>
      <c r="E59" s="7">
        <f t="shared" si="16"/>
        <v>306669.15555555554</v>
      </c>
      <c r="F59" s="7">
        <f t="shared" si="17"/>
        <v>63889.407407407409</v>
      </c>
    </row>
    <row r="60" spans="1:6" ht="17.25" x14ac:dyDescent="0.3">
      <c r="A60" s="6" t="s">
        <v>11</v>
      </c>
      <c r="B60" s="7">
        <v>5747.2</v>
      </c>
      <c r="C60" s="7">
        <v>8505856</v>
      </c>
      <c r="D60" s="7">
        <f t="shared" si="15"/>
        <v>45004.5291005291</v>
      </c>
      <c r="E60" s="7">
        <f t="shared" si="16"/>
        <v>189019.02222222224</v>
      </c>
      <c r="F60" s="7">
        <f t="shared" si="17"/>
        <v>39378.962962962964</v>
      </c>
    </row>
  </sheetData>
  <phoneticPr fontId="2" type="noConversion"/>
  <pageMargins left="0.25" right="0.25" top="0.75" bottom="0.75" header="0.3" footer="0.3"/>
  <pageSetup paperSize="9" scale="48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테이블+셔틀</vt:lpstr>
      <vt:lpstr>테이블+셔틀+호텔</vt:lpstr>
      <vt:lpstr>各國價錢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Gordon Lam</dc:creator>
  <cp:lastModifiedBy>MYCOM</cp:lastModifiedBy>
  <cp:lastPrinted>2026-05-08T07:44:20Z</cp:lastPrinted>
  <dcterms:created xsi:type="dcterms:W3CDTF">2026-05-07T06:45:10Z</dcterms:created>
  <dcterms:modified xsi:type="dcterms:W3CDTF">2026-05-14T04:12:02Z</dcterms:modified>
</cp:coreProperties>
</file>