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ktravel-nas\공유문서\13._국내 지자체 사업\01._강원도_전담여행사사업\■ 2025년_행사 및 실적\09._강원도청 이민정주무관 유튜버 촬영 행사\"/>
    </mc:Choice>
  </mc:AlternateContent>
  <bookViews>
    <workbookView xWindow="-120" yWindow="-120" windowWidth="29040" windowHeight="15840" activeTab="1"/>
  </bookViews>
  <sheets>
    <sheet name="일정표" sheetId="2" r:id="rId1"/>
    <sheet name="세부견적서 KTO" sheetId="6" r:id="rId2"/>
    <sheet name="세부견적서 강원재단" sheetId="7" r:id="rId3"/>
    <sheet name="세부견적서_실견적" sheetId="3" r:id="rId4"/>
    <sheet name="세부견적서3차" sheetId="5" r:id="rId5"/>
    <sheet name="세부견적서2차" sheetId="4" r:id="rId6"/>
  </sheets>
  <definedNames>
    <definedName name="_xlnm.Print_Area" localSheetId="1">'세부견적서 KTO'!$A$1:$K$26</definedName>
    <definedName name="_xlnm.Print_Area" localSheetId="2">'세부견적서 강원재단'!$A$1:$K$29</definedName>
    <definedName name="_xlnm.Print_Area" localSheetId="3">세부견적서_실견적!$A$1:$K$51</definedName>
    <definedName name="_xlnm.Print_Area" localSheetId="5">세부견적서2차!$A$1:$K$30</definedName>
    <definedName name="_xlnm.Print_Area" localSheetId="4">세부견적서3차!$A$1:$K$30</definedName>
    <definedName name="_xlnm.Print_Area" localSheetId="0">일정표!$A$1:$L$62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7" l="1"/>
  <c r="M19" i="3"/>
  <c r="I19" i="3"/>
  <c r="I17" i="7" l="1"/>
  <c r="M17" i="7" s="1"/>
  <c r="B9" i="7"/>
  <c r="L17" i="6"/>
  <c r="I17" i="6"/>
  <c r="M17" i="6" s="1"/>
  <c r="H18" i="6"/>
  <c r="B9" i="6"/>
  <c r="H18" i="7" l="1"/>
  <c r="F19" i="7" s="1"/>
  <c r="I19" i="7" s="1"/>
  <c r="H20" i="7" s="1"/>
  <c r="F19" i="6"/>
  <c r="I19" i="6" s="1"/>
  <c r="L18" i="5"/>
  <c r="F20" i="5"/>
  <c r="H19" i="5"/>
  <c r="I18" i="5"/>
  <c r="I17" i="5"/>
  <c r="M17" i="5" s="1"/>
  <c r="B9" i="5"/>
  <c r="H22" i="7" l="1"/>
  <c r="M19" i="7"/>
  <c r="M20" i="7" s="1"/>
  <c r="H20" i="6"/>
  <c r="H22" i="6" s="1"/>
  <c r="M19" i="6"/>
  <c r="M20" i="6" s="1"/>
  <c r="M18" i="5"/>
  <c r="I20" i="5"/>
  <c r="L18" i="4"/>
  <c r="I18" i="4"/>
  <c r="I17" i="4"/>
  <c r="M17" i="4" s="1"/>
  <c r="B9" i="4"/>
  <c r="H23" i="7" l="1"/>
  <c r="H24" i="7" s="1"/>
  <c r="C14" i="7" s="1"/>
  <c r="H23" i="6"/>
  <c r="H24" i="6" s="1"/>
  <c r="C14" i="6" s="1"/>
  <c r="H21" i="5"/>
  <c r="H23" i="5" s="1"/>
  <c r="M20" i="5"/>
  <c r="M21" i="5" s="1"/>
  <c r="M18" i="4"/>
  <c r="H19" i="4"/>
  <c r="F20" i="4" s="1"/>
  <c r="I25" i="3"/>
  <c r="L29" i="3"/>
  <c r="L35" i="3"/>
  <c r="L37" i="3"/>
  <c r="L36" i="3"/>
  <c r="L22" i="3"/>
  <c r="L39" i="3"/>
  <c r="L38" i="3"/>
  <c r="L34" i="3"/>
  <c r="L33" i="3"/>
  <c r="L32" i="3"/>
  <c r="L31" i="3"/>
  <c r="L30" i="3"/>
  <c r="L28" i="3"/>
  <c r="L26" i="3"/>
  <c r="L24" i="3"/>
  <c r="L27" i="3"/>
  <c r="L23" i="3"/>
  <c r="I24" i="3"/>
  <c r="H24" i="5" l="1"/>
  <c r="H25" i="5" s="1"/>
  <c r="C14" i="5" s="1"/>
  <c r="I20" i="4"/>
  <c r="M25" i="3"/>
  <c r="M24" i="3"/>
  <c r="I27" i="3"/>
  <c r="M27" i="3" s="1"/>
  <c r="I28" i="3"/>
  <c r="M28" i="3" s="1"/>
  <c r="I29" i="3"/>
  <c r="M29" i="3" s="1"/>
  <c r="I30" i="3"/>
  <c r="M30" i="3" s="1"/>
  <c r="I31" i="3"/>
  <c r="M31" i="3" s="1"/>
  <c r="I32" i="3"/>
  <c r="M32" i="3" s="1"/>
  <c r="I33" i="3"/>
  <c r="M33" i="3" s="1"/>
  <c r="I34" i="3"/>
  <c r="I26" i="3"/>
  <c r="M26" i="3" s="1"/>
  <c r="I39" i="3"/>
  <c r="M39" i="3" s="1"/>
  <c r="I38" i="3"/>
  <c r="M38" i="3" s="1"/>
  <c r="I36" i="3"/>
  <c r="M36" i="3" s="1"/>
  <c r="I37" i="3"/>
  <c r="M37" i="3" s="1"/>
  <c r="I35" i="3"/>
  <c r="M35" i="3" s="1"/>
  <c r="I23" i="3"/>
  <c r="M23" i="3" s="1"/>
  <c r="I22" i="3"/>
  <c r="M22" i="3" s="1"/>
  <c r="I21" i="3"/>
  <c r="M21" i="3" s="1"/>
  <c r="I20" i="3"/>
  <c r="M20" i="3" s="1"/>
  <c r="I18" i="3"/>
  <c r="M18" i="3" s="1"/>
  <c r="I17" i="3"/>
  <c r="M17" i="3" s="1"/>
  <c r="B9" i="3"/>
  <c r="H21" i="4" l="1"/>
  <c r="H23" i="4" s="1"/>
  <c r="M20" i="4"/>
  <c r="M21" i="4" s="1"/>
  <c r="H40" i="3"/>
  <c r="M34" i="3"/>
  <c r="F41" i="3" l="1"/>
  <c r="I41" i="3" s="1"/>
  <c r="H24" i="4"/>
  <c r="H25" i="4" s="1"/>
  <c r="C14" i="4" s="1"/>
  <c r="M41" i="3" l="1"/>
  <c r="M42" i="3" s="1"/>
  <c r="H42" i="3"/>
  <c r="H44" i="3" s="1"/>
  <c r="H45" i="3" l="1"/>
  <c r="H46" i="3" s="1"/>
  <c r="C14" i="3" s="1"/>
</calcChain>
</file>

<file path=xl/sharedStrings.xml><?xml version="1.0" encoding="utf-8"?>
<sst xmlns="http://schemas.openxmlformats.org/spreadsheetml/2006/main" count="501" uniqueCount="274">
  <si>
    <t>E-mail</t>
  </si>
  <si>
    <t>Date</t>
  </si>
  <si>
    <t>Place</t>
  </si>
  <si>
    <t>Time</t>
  </si>
  <si>
    <t>Itinerary</t>
  </si>
  <si>
    <t>Meals</t>
  </si>
  <si>
    <t>Hotel Info.</t>
  </si>
  <si>
    <t>Remarks</t>
  </si>
  <si>
    <t>사업자번호</t>
    <phoneticPr fontId="21" type="noConversion"/>
  </si>
  <si>
    <t>합계</t>
    <phoneticPr fontId="21" type="noConversion"/>
  </si>
  <si>
    <t>여행기간</t>
    <phoneticPr fontId="21" type="noConversion"/>
  </si>
  <si>
    <t>차량정보</t>
    <phoneticPr fontId="21" type="noConversion"/>
  </si>
  <si>
    <t>인원</t>
    <phoneticPr fontId="21" type="noConversion"/>
  </si>
  <si>
    <t>고객명</t>
    <phoneticPr fontId="21" type="noConversion"/>
  </si>
  <si>
    <t>국적</t>
    <phoneticPr fontId="21" type="noConversion"/>
  </si>
  <si>
    <t>아동</t>
    <phoneticPr fontId="21" type="noConversion"/>
  </si>
  <si>
    <t>포함</t>
    <phoneticPr fontId="21" type="noConversion"/>
  </si>
  <si>
    <t>불포함</t>
    <phoneticPr fontId="21" type="noConversion"/>
  </si>
  <si>
    <t>FOC</t>
    <phoneticPr fontId="21" type="noConversion"/>
  </si>
  <si>
    <t>대표자명</t>
    <phoneticPr fontId="21" type="noConversion"/>
  </si>
  <si>
    <t>417-70-01307</t>
    <phoneticPr fontId="21" type="noConversion"/>
  </si>
  <si>
    <t>행사명</t>
    <phoneticPr fontId="21" type="noConversion"/>
  </si>
  <si>
    <t>호텔</t>
    <phoneticPr fontId="21" type="noConversion"/>
  </si>
  <si>
    <t>회사명</t>
    <phoneticPr fontId="21" type="noConversion"/>
  </si>
  <si>
    <t>핸드폰번호</t>
    <phoneticPr fontId="21" type="noConversion"/>
  </si>
  <si>
    <t>담당자</t>
    <phoneticPr fontId="21" type="noConversion"/>
  </si>
  <si>
    <t>성인</t>
    <phoneticPr fontId="21" type="noConversion"/>
  </si>
  <si>
    <t>TK트래블</t>
    <phoneticPr fontId="21" type="noConversion"/>
  </si>
  <si>
    <t>3 Day</t>
    <phoneticPr fontId="21" type="noConversion"/>
  </si>
  <si>
    <t>11월 16일 ~18일 유승현님 홍콩/마카오 가족여행</t>
    <phoneticPr fontId="21" type="noConversion"/>
  </si>
  <si>
    <t>1 Day</t>
    <phoneticPr fontId="21" type="noConversion"/>
  </si>
  <si>
    <t>수신</t>
    <phoneticPr fontId="21" type="noConversion"/>
  </si>
  <si>
    <t>일정표</t>
    <phoneticPr fontId="21" type="noConversion"/>
  </si>
  <si>
    <t>Date:2025-08-29</t>
    <phoneticPr fontId="21" type="noConversion"/>
  </si>
  <si>
    <t>임병남 상무</t>
    <phoneticPr fontId="21" type="noConversion"/>
  </si>
  <si>
    <t>강원도청 이민정 주무관님</t>
    <phoneticPr fontId="21" type="noConversion"/>
  </si>
  <si>
    <t>10월 23일 ~ 28일 / 5박 6일</t>
    <phoneticPr fontId="21" type="noConversion"/>
  </si>
  <si>
    <t>싱가포르</t>
    <phoneticPr fontId="21" type="noConversion"/>
  </si>
  <si>
    <t>-</t>
    <phoneticPr fontId="21" type="noConversion"/>
  </si>
  <si>
    <t>00:00 - 00:00</t>
    <phoneticPr fontId="21" type="noConversion"/>
  </si>
  <si>
    <t>가이드 미팅 후 춘천역으로 이동</t>
    <phoneticPr fontId="21" type="noConversion"/>
  </si>
  <si>
    <t>호텔 체크인 및 휴식</t>
    <phoneticPr fontId="21" type="noConversion"/>
  </si>
  <si>
    <t>호텔 조식 후 체크아웃</t>
    <phoneticPr fontId="21" type="noConversion"/>
  </si>
  <si>
    <t>DMZ 박물관 및 통일전망대</t>
    <phoneticPr fontId="21" type="noConversion"/>
  </si>
  <si>
    <t>춘천 벨라스테이 호텔</t>
    <phoneticPr fontId="21" type="noConversion"/>
  </si>
  <si>
    <t>2 Day</t>
    <phoneticPr fontId="21" type="noConversion"/>
  </si>
  <si>
    <t>10월 23일(목)</t>
    <phoneticPr fontId="21" type="noConversion"/>
  </si>
  <si>
    <t>10월 24일(금)</t>
    <phoneticPr fontId="21" type="noConversion"/>
  </si>
  <si>
    <t>10월 25일(토)</t>
    <phoneticPr fontId="21" type="noConversion"/>
  </si>
  <si>
    <t>10월 26일(일)</t>
    <phoneticPr fontId="21" type="noConversion"/>
  </si>
  <si>
    <t>4 Day</t>
    <phoneticPr fontId="21" type="noConversion"/>
  </si>
  <si>
    <t>5 Day</t>
    <phoneticPr fontId="21" type="noConversion"/>
  </si>
  <si>
    <t>10월 27일(월)</t>
    <phoneticPr fontId="21" type="noConversion"/>
  </si>
  <si>
    <t>10월 28일(화)</t>
    <phoneticPr fontId="21" type="noConversion"/>
  </si>
  <si>
    <t>향호해변(BTS버스정류장 관광)</t>
    <phoneticPr fontId="21" type="noConversion"/>
  </si>
  <si>
    <t>발왕산 케이블카 및 스카이워크 &amp; 트래킹</t>
    <phoneticPr fontId="21" type="noConversion"/>
  </si>
  <si>
    <t>석식 정강원 한국음식 만들기( 감자전, 메밀전 만들기 &amp; 비빔밥)</t>
    <phoneticPr fontId="21" type="noConversion"/>
  </si>
  <si>
    <t>호텔 도착 및 휴식</t>
    <phoneticPr fontId="21" type="noConversion"/>
  </si>
  <si>
    <t>강릉으로 이동 (약 40분)</t>
    <phoneticPr fontId="21" type="noConversion"/>
  </si>
  <si>
    <t>고성으로 이동 (약 1시간 40분)</t>
    <phoneticPr fontId="21" type="noConversion"/>
  </si>
  <si>
    <t xml:space="preserve">세 부 견 적 서 </t>
    <phoneticPr fontId="33" type="noConversion"/>
  </si>
  <si>
    <t xml:space="preserve">회사명 :  </t>
    <phoneticPr fontId="33" type="noConversion"/>
  </si>
  <si>
    <t>TK트래블</t>
    <phoneticPr fontId="21" type="noConversion"/>
  </si>
  <si>
    <t>행사명 :</t>
    <phoneticPr fontId="21" type="noConversion"/>
  </si>
  <si>
    <t>담당자 :</t>
    <phoneticPr fontId="33" type="noConversion"/>
  </si>
  <si>
    <t>날짜 :</t>
    <phoneticPr fontId="21" type="noConversion"/>
  </si>
  <si>
    <t>주소 :</t>
    <phoneticPr fontId="21" type="noConversion"/>
  </si>
  <si>
    <t>서울시 동대문구 신이문로 39, 5층</t>
    <phoneticPr fontId="21" type="noConversion"/>
  </si>
  <si>
    <t>연락처 :</t>
    <phoneticPr fontId="21" type="noConversion"/>
  </si>
  <si>
    <t>010-8255-5729</t>
    <phoneticPr fontId="21" type="noConversion"/>
  </si>
  <si>
    <t>작성일자 :</t>
    <phoneticPr fontId="33" type="noConversion"/>
  </si>
  <si>
    <t>-    아     래   -</t>
    <phoneticPr fontId="21" type="noConversion"/>
  </si>
  <si>
    <t>1.행사명 :</t>
    <phoneticPr fontId="33" type="noConversion"/>
  </si>
  <si>
    <t>2.인   원 :</t>
    <phoneticPr fontId="33" type="noConversion"/>
  </si>
  <si>
    <t>3.금   액 :</t>
    <phoneticPr fontId="33" type="noConversion"/>
  </si>
  <si>
    <t>금액 - 실제사용금액</t>
    <phoneticPr fontId="21" type="noConversion"/>
  </si>
  <si>
    <t>명칭</t>
    <phoneticPr fontId="33" type="noConversion"/>
  </si>
  <si>
    <t>항목</t>
    <phoneticPr fontId="33" type="noConversion"/>
  </si>
  <si>
    <t>세부내용</t>
    <phoneticPr fontId="33" type="noConversion"/>
  </si>
  <si>
    <t>기준단가</t>
    <phoneticPr fontId="33" type="noConversion"/>
  </si>
  <si>
    <t>수량</t>
    <phoneticPr fontId="33" type="noConversion"/>
  </si>
  <si>
    <t>단위</t>
    <phoneticPr fontId="33" type="noConversion"/>
  </si>
  <si>
    <t>금액</t>
    <phoneticPr fontId="21" type="noConversion"/>
  </si>
  <si>
    <t>비고</t>
    <phoneticPr fontId="33" type="noConversion"/>
  </si>
  <si>
    <t>실제 사용금액</t>
    <phoneticPr fontId="21" type="noConversion"/>
  </si>
  <si>
    <t>수익</t>
    <phoneticPr fontId="21" type="noConversion"/>
  </si>
  <si>
    <t>명</t>
    <phoneticPr fontId="21" type="noConversion"/>
  </si>
  <si>
    <t>식</t>
    <phoneticPr fontId="21" type="noConversion"/>
  </si>
  <si>
    <t>-</t>
    <phoneticPr fontId="21" type="noConversion"/>
  </si>
  <si>
    <t>대행비</t>
    <phoneticPr fontId="21" type="noConversion"/>
  </si>
  <si>
    <t>수수료</t>
    <phoneticPr fontId="21" type="noConversion"/>
  </si>
  <si>
    <t>소계</t>
    <phoneticPr fontId="21" type="noConversion"/>
  </si>
  <si>
    <t>수익합계</t>
    <phoneticPr fontId="21" type="noConversion"/>
  </si>
  <si>
    <t>합     계 (소계1+소계2)</t>
    <phoneticPr fontId="33" type="noConversion"/>
  </si>
  <si>
    <t>부가세 (VAT)</t>
    <phoneticPr fontId="21" type="noConversion"/>
  </si>
  <si>
    <t>총      계 (VAT포함)</t>
    <phoneticPr fontId="33" type="noConversion"/>
  </si>
  <si>
    <t>※ 주차비 및 기사 식대 포함 견적 입니다.</t>
    <phoneticPr fontId="21" type="noConversion"/>
  </si>
  <si>
    <t>1) 차량 탑승인원 안내</t>
    <phoneticPr fontId="21" type="noConversion"/>
  </si>
  <si>
    <t>▶ 현대 쏠라티 : 기사 1명, 선탑자 1명 제외한 승객 13명 탑승 가능하며, 큰트렁크 6개는 짐칸에, 나머지 추가 짐들은 차량 복도내 탑재.</t>
    <phoneticPr fontId="21" type="noConversion"/>
  </si>
  <si>
    <t>임병남 상무</t>
    <phoneticPr fontId="21" type="noConversion"/>
  </si>
  <si>
    <t>강원도청 해외마케팅팀</t>
    <phoneticPr fontId="21" type="noConversion"/>
  </si>
  <si>
    <t>KTO 공동 싱가포르 인플루언서 (오버킬Overkill) 초청 팸투어</t>
    <phoneticPr fontId="21" type="noConversion"/>
  </si>
  <si>
    <t>2025년 10월 23일(목) ~ 28일(화) / 5박 6일</t>
    <phoneticPr fontId="21" type="noConversion"/>
  </si>
  <si>
    <t>담당자 :</t>
    <phoneticPr fontId="21" type="noConversion"/>
  </si>
  <si>
    <t xml:space="preserve">이메일 : </t>
    <phoneticPr fontId="21" type="noConversion"/>
  </si>
  <si>
    <t xml:space="preserve">KTO 공동 싱가포르 인플루언서 (오버킬Overkill) 초청 팸투어 </t>
    <phoneticPr fontId="21" type="noConversion"/>
  </si>
  <si>
    <t>7명</t>
    <phoneticPr fontId="21" type="noConversion"/>
  </si>
  <si>
    <t>실</t>
    <phoneticPr fontId="21" type="noConversion"/>
  </si>
  <si>
    <t>실</t>
    <phoneticPr fontId="21" type="noConversion"/>
  </si>
  <si>
    <t>실</t>
    <phoneticPr fontId="21" type="noConversion"/>
  </si>
  <si>
    <t>지상비</t>
    <phoneticPr fontId="21" type="noConversion"/>
  </si>
  <si>
    <t>호텔</t>
    <phoneticPr fontId="21" type="noConversion"/>
  </si>
  <si>
    <t>차량</t>
    <phoneticPr fontId="21" type="noConversion"/>
  </si>
  <si>
    <t>15인승 쏠라티</t>
    <phoneticPr fontId="21" type="noConversion"/>
  </si>
  <si>
    <t>일</t>
    <phoneticPr fontId="21" type="noConversion"/>
  </si>
  <si>
    <t>가이드</t>
    <phoneticPr fontId="21" type="noConversion"/>
  </si>
  <si>
    <t>중국어 가이드</t>
    <phoneticPr fontId="21" type="noConversion"/>
  </si>
  <si>
    <t>춘천 인삼캐키 체험</t>
    <phoneticPr fontId="21" type="noConversion"/>
  </si>
  <si>
    <t>강원택시 춘천</t>
    <phoneticPr fontId="21" type="noConversion"/>
  </si>
  <si>
    <t>대</t>
    <phoneticPr fontId="21" type="noConversion"/>
  </si>
  <si>
    <t>강릉 오죽헌</t>
    <phoneticPr fontId="21" type="noConversion"/>
  </si>
  <si>
    <t>춘천 전통주조 빚기 체험 (양조장 '예술")</t>
    <phoneticPr fontId="21" type="noConversion"/>
  </si>
  <si>
    <t>발왕산 케이블카 왕복</t>
    <phoneticPr fontId="21" type="noConversion"/>
  </si>
  <si>
    <t>젊은달 와이파크</t>
    <phoneticPr fontId="21" type="noConversion"/>
  </si>
  <si>
    <t>한반도 마을 뗏목 체험</t>
    <phoneticPr fontId="21" type="noConversion"/>
  </si>
  <si>
    <t>체험비</t>
    <phoneticPr fontId="21" type="noConversion"/>
  </si>
  <si>
    <t>엠브로시아 카페</t>
    <phoneticPr fontId="21" type="noConversion"/>
  </si>
  <si>
    <t>정강원 한국음식 만들기 체험</t>
    <phoneticPr fontId="21" type="noConversion"/>
  </si>
  <si>
    <t>식대</t>
    <phoneticPr fontId="21" type="noConversion"/>
  </si>
  <si>
    <t>명</t>
    <phoneticPr fontId="21" type="noConversion"/>
  </si>
  <si>
    <t xml:space="preserve">중식 1인 30,000원 x 5회 </t>
    <phoneticPr fontId="21" type="noConversion"/>
  </si>
  <si>
    <t>명</t>
    <phoneticPr fontId="21" type="noConversion"/>
  </si>
  <si>
    <t>예비비</t>
    <phoneticPr fontId="21" type="noConversion"/>
  </si>
  <si>
    <t>여행자 보험</t>
    <phoneticPr fontId="21" type="noConversion"/>
  </si>
  <si>
    <t>명</t>
    <phoneticPr fontId="21" type="noConversion"/>
  </si>
  <si>
    <t>기타 예비비</t>
    <phoneticPr fontId="21" type="noConversion"/>
  </si>
  <si>
    <t xml:space="preserve">석식 1인 30,000원 x 4회 </t>
    <phoneticPr fontId="21" type="noConversion"/>
  </si>
  <si>
    <t>명</t>
    <phoneticPr fontId="21" type="noConversion"/>
  </si>
  <si>
    <r>
      <t xml:space="preserve">고성 통일전망대 </t>
    </r>
    <r>
      <rPr>
        <sz val="10"/>
        <color rgb="FFFF0000"/>
        <rFont val="맑은 고딕"/>
        <family val="3"/>
        <charset val="129"/>
        <scheme val="minor"/>
      </rPr>
      <t>(여권 필수)</t>
    </r>
    <phoneticPr fontId="21" type="noConversion"/>
  </si>
  <si>
    <t>명</t>
    <phoneticPr fontId="21" type="noConversion"/>
  </si>
  <si>
    <t>명</t>
    <phoneticPr fontId="21" type="noConversion"/>
  </si>
  <si>
    <t>명</t>
    <phoneticPr fontId="21" type="noConversion"/>
  </si>
  <si>
    <t>삼양라운드힐 입장료</t>
    <phoneticPr fontId="21" type="noConversion"/>
  </si>
  <si>
    <t>명</t>
    <phoneticPr fontId="21" type="noConversion"/>
  </si>
  <si>
    <t>명</t>
    <phoneticPr fontId="21" type="noConversion"/>
  </si>
  <si>
    <t>외국인 여행자 보험</t>
    <phoneticPr fontId="21" type="noConversion"/>
  </si>
  <si>
    <t>12:00 - 13:00</t>
    <phoneticPr fontId="21" type="noConversion"/>
  </si>
  <si>
    <t>인천</t>
    <phoneticPr fontId="21" type="noConversion"/>
  </si>
  <si>
    <t>춘천</t>
    <phoneticPr fontId="21" type="noConversion"/>
  </si>
  <si>
    <t>18:30 - 20:00</t>
    <phoneticPr fontId="21" type="noConversion"/>
  </si>
  <si>
    <t>09:30 ~ 09:30</t>
    <phoneticPr fontId="21" type="noConversion"/>
  </si>
  <si>
    <t>09:30 ~ 11:10</t>
    <phoneticPr fontId="21" type="noConversion"/>
  </si>
  <si>
    <t>11:10 ~ 13:00</t>
    <phoneticPr fontId="21" type="noConversion"/>
  </si>
  <si>
    <t>13:15 ~ 14:15</t>
    <phoneticPr fontId="21" type="noConversion"/>
  </si>
  <si>
    <t>20:30 ~ 20:30</t>
    <phoneticPr fontId="21" type="noConversion"/>
  </si>
  <si>
    <t>14:45 ~ 17:30</t>
    <phoneticPr fontId="21" type="noConversion"/>
  </si>
  <si>
    <t>춘천</t>
    <phoneticPr fontId="21" type="noConversion"/>
  </si>
  <si>
    <t>고성</t>
    <phoneticPr fontId="21" type="noConversion"/>
  </si>
  <si>
    <t>고성</t>
    <phoneticPr fontId="21" type="noConversion"/>
  </si>
  <si>
    <t>강릉</t>
    <phoneticPr fontId="21" type="noConversion"/>
  </si>
  <si>
    <t>평창</t>
    <phoneticPr fontId="21" type="noConversion"/>
  </si>
  <si>
    <t>평창</t>
    <phoneticPr fontId="21" type="noConversion"/>
  </si>
  <si>
    <t>평창</t>
    <phoneticPr fontId="21" type="noConversion"/>
  </si>
  <si>
    <t>영월</t>
    <phoneticPr fontId="21" type="noConversion"/>
  </si>
  <si>
    <t>18:30 - 19:30</t>
    <phoneticPr fontId="21" type="noConversion"/>
  </si>
  <si>
    <t>20:00 - 20:00</t>
    <phoneticPr fontId="21" type="noConversion"/>
  </si>
  <si>
    <t>호텔 조식 후 가이드 미팅</t>
    <phoneticPr fontId="21" type="noConversion"/>
  </si>
  <si>
    <t>춘천벨라스테이 1N, 소노캄 델피노 1N
용평리조트 2N, 영월 하이힐링원 1N</t>
    <phoneticPr fontId="21" type="noConversion"/>
  </si>
  <si>
    <t>15인승 쏠라티 1대</t>
    <phoneticPr fontId="21" type="noConversion"/>
  </si>
  <si>
    <t>기타 개인경비</t>
    <phoneticPr fontId="21" type="noConversion"/>
  </si>
  <si>
    <t>강일구</t>
    <phoneticPr fontId="21" type="noConversion"/>
  </si>
  <si>
    <t>10:00 - 12:00</t>
    <phoneticPr fontId="21" type="noConversion"/>
  </si>
  <si>
    <t>12:30 - 13:30</t>
    <phoneticPr fontId="21" type="noConversion"/>
  </si>
  <si>
    <t>14:00 - 15:30</t>
    <phoneticPr fontId="21" type="noConversion"/>
  </si>
  <si>
    <t>18:00 - 19:00</t>
    <phoneticPr fontId="21" type="noConversion"/>
  </si>
  <si>
    <t>※ 상기 스케줄은 현지 사정 및 날씨에 따라 변경이 될 수 있습니다.</t>
    <phoneticPr fontId="21" type="noConversion"/>
  </si>
  <si>
    <r>
      <t xml:space="preserve">조 : 불포함
</t>
    </r>
    <r>
      <rPr>
        <b/>
        <sz val="10"/>
        <color theme="1"/>
        <rFont val="맑은 고딕"/>
        <family val="3"/>
        <charset val="129"/>
        <scheme val="minor"/>
      </rPr>
      <t>중 : 포   함
석 : 포   함</t>
    </r>
    <phoneticPr fontId="21" type="noConversion"/>
  </si>
  <si>
    <t>조 : 호텔식
중 : 포   함
중 : 포   함</t>
    <phoneticPr fontId="21" type="noConversion"/>
  </si>
  <si>
    <t>조 : 호텔식
중 : 포   함
중 : 포   함</t>
    <phoneticPr fontId="21" type="noConversion"/>
  </si>
  <si>
    <t>6 Day</t>
    <phoneticPr fontId="21" type="noConversion"/>
  </si>
  <si>
    <t>호텔5N, 조식 5회, 중식 5회 석식 5회 전일정 전용차량(15인승), 중국어 가이드 6일, 일정에 포함된 체험 및 입장료,
여행자보험</t>
    <phoneticPr fontId="21" type="noConversion"/>
  </si>
  <si>
    <t>leemj1024@korea.kr</t>
    <phoneticPr fontId="21" type="noConversion"/>
  </si>
  <si>
    <t>명</t>
    <phoneticPr fontId="21" type="noConversion"/>
  </si>
  <si>
    <t>명</t>
    <phoneticPr fontId="21" type="noConversion"/>
  </si>
  <si>
    <t>강릉 커피축제 &amp; 카페투어 참가</t>
    <phoneticPr fontId="21" type="noConversion"/>
  </si>
  <si>
    <t>중식*생선구이 백반</t>
    <phoneticPr fontId="21" type="noConversion"/>
  </si>
  <si>
    <t>석식*미정</t>
    <phoneticPr fontId="21" type="noConversion"/>
  </si>
  <si>
    <t>패러글라이딩 체험</t>
    <phoneticPr fontId="21" type="noConversion"/>
  </si>
  <si>
    <t>이민정 주무관님</t>
    <phoneticPr fontId="21" type="noConversion"/>
  </si>
  <si>
    <t>leemj1024@korea.kr</t>
    <phoneticPr fontId="21" type="noConversion"/>
  </si>
  <si>
    <t>소계</t>
    <phoneticPr fontId="21" type="noConversion"/>
  </si>
  <si>
    <t>여행사 대행 수수료(5%)</t>
    <phoneticPr fontId="21" type="noConversion"/>
  </si>
  <si>
    <t>강원경제진흥원</t>
    <phoneticPr fontId="21" type="noConversion"/>
  </si>
  <si>
    <t>08:45 - 08:45</t>
    <phoneticPr fontId="21" type="noConversion"/>
  </si>
  <si>
    <t>인천국제공항 도착 / KE646편(08:45)</t>
    <phoneticPr fontId="21" type="noConversion"/>
  </si>
  <si>
    <t>호텔체크인 및 개인정비 시간</t>
    <phoneticPr fontId="21" type="noConversion"/>
  </si>
  <si>
    <t>13:30 - 18:00</t>
    <phoneticPr fontId="21" type="noConversion"/>
  </si>
  <si>
    <r>
      <rPr>
        <b/>
        <sz val="10"/>
        <rFont val="맑은 고딕"/>
        <family val="3"/>
        <charset val="129"/>
        <scheme val="minor"/>
      </rPr>
      <t xml:space="preserve">강원택시 탑승 후 3시간 투어 체험
</t>
    </r>
    <r>
      <rPr>
        <sz val="10"/>
        <rFont val="맑은 고딕"/>
        <family val="3"/>
        <charset val="129"/>
        <scheme val="minor"/>
      </rPr>
      <t>￮ 춘천서면 박사마을 '인삼캐기' 체험
￮ 전통주조 빚기 체험(양조장 ‘예술’)</t>
    </r>
    <phoneticPr fontId="21" type="noConversion"/>
  </si>
  <si>
    <r>
      <t>춘천 명동 중앙시장(택시하차)+</t>
    </r>
    <r>
      <rPr>
        <sz val="10"/>
        <color rgb="FF0000FF"/>
        <rFont val="맑은 고딕"/>
        <family val="3"/>
        <charset val="129"/>
        <scheme val="minor"/>
      </rPr>
      <t>닭갈비 골목(석식)</t>
    </r>
    <r>
      <rPr>
        <sz val="10"/>
        <color theme="1"/>
        <rFont val="맑은 고딕"/>
        <family val="3"/>
        <charset val="129"/>
        <scheme val="minor"/>
      </rPr>
      <t xml:space="preserve"> / 환영만찬(with 해외관광팀)</t>
    </r>
    <phoneticPr fontId="21" type="noConversion"/>
  </si>
  <si>
    <t>20:00 - 20:30</t>
    <phoneticPr fontId="21" type="noConversion"/>
  </si>
  <si>
    <t>호텔 도착 및 휴식</t>
    <phoneticPr fontId="21" type="noConversion"/>
  </si>
  <si>
    <t>18:00 ~ 19:00</t>
    <phoneticPr fontId="21" type="noConversion"/>
  </si>
  <si>
    <t>속초 해변, 관광수산시장 체험 및 석식*닭강정, 새우튀김, 오징어순대 등</t>
    <phoneticPr fontId="21" type="noConversion"/>
  </si>
  <si>
    <t>엠브로시아 카페(울산바위뷰)</t>
    <phoneticPr fontId="21" type="noConversion"/>
  </si>
  <si>
    <t>오죽헌(5천원권, 5만원권 배경)</t>
    <phoneticPr fontId="21" type="noConversion"/>
  </si>
  <si>
    <t>중식*초당순두부 &amp; 순두부젤라또</t>
    <phoneticPr fontId="21" type="noConversion"/>
  </si>
  <si>
    <t>09:00 - 09:00</t>
    <phoneticPr fontId="21" type="noConversion"/>
  </si>
  <si>
    <t>09:00 - 09:40</t>
    <phoneticPr fontId="21" type="noConversion"/>
  </si>
  <si>
    <t>09:40 - 10:40</t>
    <phoneticPr fontId="21" type="noConversion"/>
  </si>
  <si>
    <t>11:00 - 12:00</t>
    <phoneticPr fontId="21" type="noConversion"/>
  </si>
  <si>
    <t>12:00 - 14:00</t>
    <phoneticPr fontId="21" type="noConversion"/>
  </si>
  <si>
    <t>14:00 - 17:00</t>
    <phoneticPr fontId="21" type="noConversion"/>
  </si>
  <si>
    <t>강릉→용평리조트 이동 및 체크인</t>
    <phoneticPr fontId="21" type="noConversion"/>
  </si>
  <si>
    <t>호텔 도착 및 휴식</t>
    <phoneticPr fontId="21" type="noConversion"/>
  </si>
  <si>
    <t>석식*평창 한우</t>
    <phoneticPr fontId="21" type="noConversion"/>
  </si>
  <si>
    <t>조 : 호텔식
중 : 포   함
중 : 포   함</t>
    <phoneticPr fontId="21" type="noConversion"/>
  </si>
  <si>
    <r>
      <t xml:space="preserve">삼양 라운드힐
  - </t>
    </r>
    <r>
      <rPr>
        <sz val="10"/>
        <color rgb="FF0000FF"/>
        <rFont val="맑은 고딕"/>
        <family val="3"/>
        <charset val="129"/>
        <scheme val="minor"/>
      </rPr>
      <t>중식(불닭볶음면, 한우버거, 인삼라떼)</t>
    </r>
    <r>
      <rPr>
        <sz val="10"/>
        <color theme="1"/>
        <rFont val="맑은 고딕"/>
        <family val="3"/>
        <charset val="129"/>
        <scheme val="minor"/>
      </rPr>
      <t xml:space="preserve">
  - 전망대, 양몰이 공연, 가을 단풍</t>
    </r>
    <phoneticPr fontId="21" type="noConversion"/>
  </si>
  <si>
    <t>16:00 - 18:00</t>
    <phoneticPr fontId="21" type="noConversion"/>
  </si>
  <si>
    <t>18:30 - 19:00</t>
    <phoneticPr fontId="21" type="noConversion"/>
  </si>
  <si>
    <t>11:30 - 15:30</t>
    <phoneticPr fontId="21" type="noConversion"/>
  </si>
  <si>
    <t>09:00 - 09:00</t>
    <phoneticPr fontId="21" type="noConversion"/>
  </si>
  <si>
    <t>09:00 - 11:00</t>
    <phoneticPr fontId="21" type="noConversion"/>
  </si>
  <si>
    <t>08:00 - 08:00</t>
    <phoneticPr fontId="21" type="noConversion"/>
  </si>
  <si>
    <t>영월로 이동 (약 1시간 40분)</t>
    <phoneticPr fontId="21" type="noConversion"/>
  </si>
  <si>
    <t>08:20 - 10:00</t>
    <phoneticPr fontId="21" type="noConversion"/>
  </si>
  <si>
    <t>봉래산 패러글라이딩(사랑의 불시착 촬영장소)</t>
    <phoneticPr fontId="21" type="noConversion"/>
  </si>
  <si>
    <t>중식*미정</t>
    <phoneticPr fontId="21" type="noConversion"/>
  </si>
  <si>
    <t>동강 리버버깅</t>
    <phoneticPr fontId="21" type="noConversion"/>
  </si>
  <si>
    <t>정선으로 이동 후 호텔 체크인 및 휴식</t>
    <phoneticPr fontId="21" type="noConversion"/>
  </si>
  <si>
    <t>17:00 - 18:00</t>
    <phoneticPr fontId="21" type="noConversion"/>
  </si>
  <si>
    <t>19:00 - 19:00</t>
    <phoneticPr fontId="21" type="noConversion"/>
  </si>
  <si>
    <t>정선</t>
    <phoneticPr fontId="21" type="noConversion"/>
  </si>
  <si>
    <t>정선</t>
    <phoneticPr fontId="21" type="noConversion"/>
  </si>
  <si>
    <t>09:00 - 11:00</t>
    <phoneticPr fontId="21" type="noConversion"/>
  </si>
  <si>
    <t>하이원 웰니스 체험(@웰니스센터)</t>
    <phoneticPr fontId="21" type="noConversion"/>
  </si>
  <si>
    <t>호텔체크아웃</t>
    <phoneticPr fontId="21" type="noConversion"/>
  </si>
  <si>
    <t>중식(시내 음식점)*미정</t>
    <phoneticPr fontId="21" type="noConversion"/>
  </si>
  <si>
    <t>이동(하이원-인천공항 제2터미널)</t>
    <phoneticPr fontId="21" type="noConversion"/>
  </si>
  <si>
    <t>공항 도착 후 투어 종료</t>
    <phoneticPr fontId="21" type="noConversion"/>
  </si>
  <si>
    <t>11:00 - 12:00</t>
    <phoneticPr fontId="21" type="noConversion"/>
  </si>
  <si>
    <t>12:00 - 13:00</t>
    <phoneticPr fontId="21" type="noConversion"/>
  </si>
  <si>
    <t>13:00 - 16:30</t>
    <phoneticPr fontId="21" type="noConversion"/>
  </si>
  <si>
    <t>16:30 - 16:30</t>
    <phoneticPr fontId="21" type="noConversion"/>
  </si>
  <si>
    <t>조 : 호텔식
중 : 포   함
중 : 포   함</t>
    <phoneticPr fontId="21" type="noConversion"/>
  </si>
  <si>
    <r>
      <t xml:space="preserve">조 : 호텔식
</t>
    </r>
    <r>
      <rPr>
        <b/>
        <sz val="10"/>
        <rFont val="맑은 고딕"/>
        <family val="3"/>
        <charset val="129"/>
        <scheme val="minor"/>
      </rPr>
      <t>중 : 포   함</t>
    </r>
    <r>
      <rPr>
        <b/>
        <sz val="10"/>
        <color rgb="FFFF0000"/>
        <rFont val="맑은 고딕"/>
        <family val="3"/>
        <charset val="129"/>
        <scheme val="minor"/>
      </rPr>
      <t xml:space="preserve">
석 : 불포함</t>
    </r>
    <phoneticPr fontId="21" type="noConversion"/>
  </si>
  <si>
    <t>정선 하이원리조트</t>
    <phoneticPr fontId="21" type="noConversion"/>
  </si>
  <si>
    <t>평창 용평 리조트 드래곤밸리 호텔</t>
    <phoneticPr fontId="21" type="noConversion"/>
  </si>
  <si>
    <t>고성 소노펠리체 델피노</t>
    <phoneticPr fontId="21" type="noConversion"/>
  </si>
  <si>
    <t>-</t>
    <phoneticPr fontId="21" type="noConversion"/>
  </si>
  <si>
    <t>-</t>
    <phoneticPr fontId="21" type="noConversion"/>
  </si>
  <si>
    <t>여행사 대행 수수료(8%)</t>
    <phoneticPr fontId="21" type="noConversion"/>
  </si>
  <si>
    <t>여행사 대행 수수료(7%)</t>
    <phoneticPr fontId="21" type="noConversion"/>
  </si>
  <si>
    <t>영어 가이드</t>
    <phoneticPr fontId="21" type="noConversion"/>
  </si>
  <si>
    <t>한국관광공사 강원관광협력단</t>
    <phoneticPr fontId="21" type="noConversion"/>
  </si>
  <si>
    <t>정민주 과장님</t>
    <phoneticPr fontId="21" type="noConversion"/>
  </si>
  <si>
    <t>mj3427@knto.or.kr</t>
    <phoneticPr fontId="21" type="noConversion"/>
  </si>
  <si>
    <t>소계 1</t>
    <phoneticPr fontId="21" type="noConversion"/>
  </si>
  <si>
    <t>소계 2</t>
    <phoneticPr fontId="21" type="noConversion"/>
  </si>
  <si>
    <t>합     계 (소계 1 + 소계 2)</t>
    <phoneticPr fontId="33" type="noConversion"/>
  </si>
  <si>
    <t>싱가포르 인플루언서 (오버킬Overkill) 초청 팸투어</t>
    <phoneticPr fontId="21" type="noConversion"/>
  </si>
  <si>
    <t xml:space="preserve">싱가포르 인플루언서 (오버킬Overkill) 초청 팸투어 </t>
    <phoneticPr fontId="21" type="noConversion"/>
  </si>
  <si>
    <t>실</t>
    <phoneticPr fontId="21" type="noConversion"/>
  </si>
  <si>
    <t>23일 춘천 벨라스테이 호텔 더블(조식 포함) / 목요일</t>
    <phoneticPr fontId="21" type="noConversion"/>
  </si>
  <si>
    <r>
      <t xml:space="preserve">24일 소노벨 델피노 패밀리 / </t>
    </r>
    <r>
      <rPr>
        <sz val="10"/>
        <color rgb="FF00B050"/>
        <rFont val="맑은 고딕"/>
        <family val="3"/>
        <charset val="129"/>
        <scheme val="minor"/>
      </rPr>
      <t>금요일</t>
    </r>
    <phoneticPr fontId="21" type="noConversion"/>
  </si>
  <si>
    <r>
      <t xml:space="preserve">25일 드래곤밸리 호텔 더블(조식포함) / </t>
    </r>
    <r>
      <rPr>
        <sz val="10"/>
        <color rgb="FF0000FF"/>
        <rFont val="맑은 고딕"/>
        <family val="3"/>
        <charset val="129"/>
        <scheme val="minor"/>
      </rPr>
      <t>토요일</t>
    </r>
    <phoneticPr fontId="21" type="noConversion"/>
  </si>
  <si>
    <r>
      <t xml:space="preserve">26일 드래곤밸리 호텔 더블(조식포함) / </t>
    </r>
    <r>
      <rPr>
        <sz val="10"/>
        <color rgb="FFFF0000"/>
        <rFont val="맑은 고딕"/>
        <family val="3"/>
        <charset val="129"/>
        <scheme val="minor"/>
      </rPr>
      <t>일요일</t>
    </r>
    <phoneticPr fontId="21" type="noConversion"/>
  </si>
  <si>
    <r>
      <t xml:space="preserve">24일 소노팰리체 델피노 로얄스위트 / </t>
    </r>
    <r>
      <rPr>
        <sz val="10"/>
        <color rgb="FF00B050"/>
        <rFont val="맑은 고딕"/>
        <family val="3"/>
        <charset val="129"/>
        <scheme val="minor"/>
      </rPr>
      <t>금요일</t>
    </r>
    <phoneticPr fontId="21" type="noConversion"/>
  </si>
  <si>
    <t>27일 하이원리조트 컨벤션타워(조식포함) / 월요일</t>
    <phoneticPr fontId="21" type="noConversion"/>
  </si>
  <si>
    <t xml:space="preserve">25일 조식 엠브로시아 카페 1인 ??원 </t>
    <phoneticPr fontId="21" type="noConversion"/>
  </si>
  <si>
    <t>예약 완료_2025.09.30</t>
    <phoneticPr fontId="21" type="noConversion"/>
  </si>
  <si>
    <t>예약 완료_2025.09.30</t>
    <phoneticPr fontId="21" type="noConversion"/>
  </si>
  <si>
    <t>실결제 금액</t>
    <phoneticPr fontId="21" type="noConversion"/>
  </si>
  <si>
    <t>테마고속</t>
    <phoneticPr fontId="21" type="noConversion"/>
  </si>
  <si>
    <t>미정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</si>
</sst>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 "/>
    <numFmt numFmtId="177" formatCode="&quot;+852&quot;0#######"/>
    <numFmt numFmtId="178" formatCode="0_);[Red]\(0\)"/>
    <numFmt numFmtId="179" formatCode="&quot;수신 : 한국관광공사, &quot;@"/>
    <numFmt numFmtId="180" formatCode="yyyy&quot;년&quot;\ m&quot;월&quot;\ d&quot;일&quot;;@"/>
    <numFmt numFmtId="181" formatCode="&quot;₩&quot;#,##0"/>
    <numFmt numFmtId="182" formatCode="0.00_);[Red]\(0.00\)"/>
    <numFmt numFmtId="183" formatCode="#,##0_);[Red]\(#,##0\)"/>
    <numFmt numFmtId="184" formatCode="000\-000"/>
  </numFmts>
  <fonts count="5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35"/>
      <color theme="1"/>
      <name val="나눔고딕 ExtraBold"/>
      <family val="3"/>
      <charset val="129"/>
    </font>
    <font>
      <b/>
      <sz val="12"/>
      <color rgb="FFFFFFFF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u/>
      <sz val="24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2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b/>
      <sz val="11"/>
      <color indexed="9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0"/>
      <color rgb="FF00B050"/>
      <name val="맑은 고딕"/>
      <family val="3"/>
      <charset val="129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 style="thin">
        <color rgb="FF999999"/>
      </bottom>
      <diagonal/>
    </border>
    <border>
      <left/>
      <right style="medium">
        <color rgb="FF999999"/>
      </right>
      <top style="medium">
        <color rgb="FF999999"/>
      </top>
      <bottom style="thin">
        <color rgb="FF999999"/>
      </bottom>
      <diagonal/>
    </border>
    <border>
      <left/>
      <right/>
      <top style="medium">
        <color rgb="FF999999"/>
      </top>
      <bottom style="thin">
        <color rgb="FF999999"/>
      </bottom>
      <diagonal/>
    </border>
    <border>
      <left style="medium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medium">
        <color rgb="FF999999"/>
      </left>
      <right/>
      <top style="thin">
        <color rgb="FF999999"/>
      </top>
      <bottom style="medium">
        <color rgb="FF999999"/>
      </bottom>
      <diagonal/>
    </border>
    <border>
      <left/>
      <right style="medium">
        <color rgb="FF999999"/>
      </right>
      <top style="thin">
        <color rgb="FF999999"/>
      </top>
      <bottom style="medium">
        <color rgb="FF999999"/>
      </bottom>
      <diagonal/>
    </border>
    <border>
      <left/>
      <right/>
      <top style="thin">
        <color rgb="FF999999"/>
      </top>
      <bottom style="medium">
        <color rgb="FF999999"/>
      </bottom>
      <diagonal/>
    </border>
    <border>
      <left style="medium">
        <color rgb="FF999999"/>
      </left>
      <right/>
      <top style="thin">
        <color rgb="FF999999"/>
      </top>
      <bottom/>
      <diagonal/>
    </border>
    <border>
      <left/>
      <right style="medium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medium">
        <color rgb="FF999999"/>
      </left>
      <right/>
      <top/>
      <bottom style="thin">
        <color rgb="FF999999"/>
      </bottom>
      <diagonal/>
    </border>
    <border>
      <left/>
      <right style="medium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medium">
        <color rgb="FF999999"/>
      </left>
      <right/>
      <top/>
      <bottom/>
      <diagonal/>
    </border>
    <border>
      <left/>
      <right style="medium">
        <color rgb="FF999999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20" fillId="35" borderId="19" xfId="0" applyFont="1" applyFill="1" applyBorder="1" applyAlignment="1">
      <alignment horizontal="center" vertical="center" wrapText="1"/>
    </xf>
    <xf numFmtId="14" fontId="18" fillId="0" borderId="19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36" borderId="11" xfId="0" applyFont="1" applyFill="1" applyBorder="1" applyAlignment="1">
      <alignment horizontal="center" vertical="center" wrapText="1"/>
    </xf>
    <xf numFmtId="0" fontId="18" fillId="36" borderId="13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8" fillId="36" borderId="13" xfId="0" applyFont="1" applyFill="1" applyBorder="1" applyAlignment="1">
      <alignment horizontal="center" vertical="center" wrapText="1"/>
    </xf>
    <xf numFmtId="14" fontId="30" fillId="0" borderId="19" xfId="0" applyNumberFormat="1" applyFont="1" applyBorder="1" applyAlignment="1">
      <alignment horizontal="center" vertical="center" wrapText="1"/>
    </xf>
    <xf numFmtId="14" fontId="24" fillId="0" borderId="19" xfId="0" applyNumberFormat="1" applyFont="1" applyBorder="1" applyAlignment="1">
      <alignment horizontal="center" vertical="center" wrapText="1"/>
    </xf>
    <xf numFmtId="178" fontId="29" fillId="38" borderId="37" xfId="42" applyNumberFormat="1" applyFont="1" applyFill="1" applyBorder="1" applyAlignment="1">
      <alignment horizontal="right" vertical="center" wrapText="1"/>
    </xf>
    <xf numFmtId="178" fontId="29" fillId="38" borderId="40" xfId="42" applyNumberFormat="1" applyFont="1" applyFill="1" applyBorder="1" applyAlignment="1">
      <alignment horizontal="right" vertical="center" wrapText="1"/>
    </xf>
    <xf numFmtId="178" fontId="29" fillId="38" borderId="42" xfId="42" applyNumberFormat="1" applyFont="1" applyFill="1" applyBorder="1" applyAlignment="1">
      <alignment horizontal="right" vertical="center" wrapText="1"/>
    </xf>
    <xf numFmtId="178" fontId="29" fillId="38" borderId="45" xfId="42" applyNumberFormat="1" applyFont="1" applyFill="1" applyBorder="1" applyAlignment="1">
      <alignment horizontal="right" vertical="center" wrapText="1"/>
    </xf>
    <xf numFmtId="178" fontId="29" fillId="38" borderId="47" xfId="42" applyNumberFormat="1" applyFont="1" applyFill="1" applyBorder="1" applyAlignment="1">
      <alignment horizontal="right" vertical="center" wrapText="1"/>
    </xf>
    <xf numFmtId="178" fontId="29" fillId="38" borderId="50" xfId="42" applyNumberFormat="1" applyFont="1" applyFill="1" applyBorder="1" applyAlignment="1">
      <alignment horizontal="right" vertical="center" wrapText="1"/>
    </xf>
    <xf numFmtId="179" fontId="28" fillId="0" borderId="0" xfId="42" applyNumberFormat="1" applyFont="1" applyAlignment="1">
      <alignment horizontal="center" vertical="center"/>
    </xf>
    <xf numFmtId="49" fontId="28" fillId="0" borderId="0" xfId="42" applyNumberFormat="1" applyFont="1" applyAlignment="1">
      <alignment horizontal="right" vertical="center" wrapText="1"/>
    </xf>
    <xf numFmtId="180" fontId="28" fillId="0" borderId="0" xfId="42" applyNumberFormat="1" applyFont="1" applyAlignment="1">
      <alignment horizontal="center" vertical="center" wrapText="1"/>
    </xf>
    <xf numFmtId="0" fontId="36" fillId="0" borderId="0" xfId="42" applyFont="1">
      <alignment vertical="center"/>
    </xf>
    <xf numFmtId="0" fontId="37" fillId="0" borderId="0" xfId="42" applyFont="1" applyAlignment="1">
      <alignment horizontal="left" vertical="center" indent="1"/>
    </xf>
    <xf numFmtId="0" fontId="37" fillId="0" borderId="0" xfId="42" applyFont="1">
      <alignment vertical="center"/>
    </xf>
    <xf numFmtId="0" fontId="24" fillId="0" borderId="0" xfId="42" applyFont="1" applyAlignment="1">
      <alignment horizontal="left" vertical="center" indent="1"/>
    </xf>
    <xf numFmtId="0" fontId="39" fillId="0" borderId="0" xfId="0" applyFont="1" applyAlignment="1">
      <alignment horizontal="center" vertical="center"/>
    </xf>
    <xf numFmtId="0" fontId="29" fillId="40" borderId="52" xfId="42" applyFont="1" applyFill="1" applyBorder="1" applyAlignment="1">
      <alignment horizontal="center" vertical="center"/>
    </xf>
    <xf numFmtId="0" fontId="29" fillId="40" borderId="53" xfId="42" applyFont="1" applyFill="1" applyBorder="1" applyAlignment="1">
      <alignment horizontal="center" vertical="center"/>
    </xf>
    <xf numFmtId="0" fontId="29" fillId="40" borderId="56" xfId="4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41" borderId="0" xfId="0" applyFont="1" applyFill="1" applyAlignment="1">
      <alignment horizontal="center" vertical="center"/>
    </xf>
    <xf numFmtId="0" fontId="41" fillId="42" borderId="0" xfId="42" applyFont="1" applyFill="1" applyBorder="1" applyAlignment="1">
      <alignment horizontal="center" vertical="center"/>
    </xf>
    <xf numFmtId="41" fontId="28" fillId="39" borderId="57" xfId="43" applyFont="1" applyFill="1" applyBorder="1" applyAlignment="1">
      <alignment vertical="center"/>
    </xf>
    <xf numFmtId="178" fontId="28" fillId="39" borderId="57" xfId="42" applyNumberFormat="1" applyFont="1" applyFill="1" applyBorder="1" applyAlignment="1">
      <alignment horizontal="center" vertical="center"/>
    </xf>
    <xf numFmtId="41" fontId="28" fillId="39" borderId="57" xfId="42" applyNumberFormat="1" applyFont="1" applyFill="1" applyBorder="1" applyAlignment="1">
      <alignment horizontal="center" vertical="center"/>
    </xf>
    <xf numFmtId="41" fontId="28" fillId="39" borderId="57" xfId="42" applyNumberFormat="1" applyFont="1" applyFill="1" applyBorder="1">
      <alignment vertical="center"/>
    </xf>
    <xf numFmtId="0" fontId="43" fillId="39" borderId="62" xfId="42" applyFont="1" applyFill="1" applyBorder="1" applyAlignment="1">
      <alignment horizontal="center" vertical="center" wrapText="1"/>
    </xf>
    <xf numFmtId="176" fontId="44" fillId="0" borderId="63" xfId="0" applyNumberFormat="1" applyFont="1" applyBorder="1" applyAlignment="1">
      <alignment horizontal="right" vertical="center"/>
    </xf>
    <xf numFmtId="176" fontId="44" fillId="0" borderId="66" xfId="0" applyNumberFormat="1" applyFont="1" applyBorder="1" applyAlignment="1">
      <alignment horizontal="right" vertical="center"/>
    </xf>
    <xf numFmtId="183" fontId="39" fillId="0" borderId="62" xfId="0" applyNumberFormat="1" applyFont="1" applyBorder="1">
      <alignment vertical="center"/>
    </xf>
    <xf numFmtId="183" fontId="39" fillId="0" borderId="62" xfId="0" applyNumberFormat="1" applyFont="1" applyBorder="1" applyAlignment="1">
      <alignment horizontal="right" vertical="center"/>
    </xf>
    <xf numFmtId="41" fontId="28" fillId="39" borderId="71" xfId="43" applyFont="1" applyFill="1" applyBorder="1" applyAlignment="1">
      <alignment vertical="center"/>
    </xf>
    <xf numFmtId="178" fontId="28" fillId="39" borderId="71" xfId="42" applyNumberFormat="1" applyFont="1" applyFill="1" applyBorder="1" applyAlignment="1">
      <alignment horizontal="center" vertical="center"/>
    </xf>
    <xf numFmtId="41" fontId="28" fillId="39" borderId="61" xfId="42" applyNumberFormat="1" applyFont="1" applyFill="1" applyBorder="1" applyAlignment="1">
      <alignment horizontal="center" vertical="center"/>
    </xf>
    <xf numFmtId="41" fontId="28" fillId="39" borderId="59" xfId="43" applyFont="1" applyFill="1" applyBorder="1" applyAlignment="1">
      <alignment vertical="center"/>
    </xf>
    <xf numFmtId="178" fontId="28" fillId="39" borderId="59" xfId="42" applyNumberFormat="1" applyFont="1" applyFill="1" applyBorder="1" applyAlignment="1">
      <alignment horizontal="center" vertical="center"/>
    </xf>
    <xf numFmtId="41" fontId="28" fillId="39" borderId="72" xfId="42" applyNumberFormat="1" applyFont="1" applyFill="1" applyBorder="1" applyAlignment="1">
      <alignment horizontal="center" vertical="center"/>
    </xf>
    <xf numFmtId="41" fontId="28" fillId="39" borderId="59" xfId="42" applyNumberFormat="1" applyFont="1" applyFill="1" applyBorder="1">
      <alignment vertical="center"/>
    </xf>
    <xf numFmtId="0" fontId="43" fillId="39" borderId="73" xfId="42" applyFont="1" applyFill="1" applyBorder="1" applyAlignment="1">
      <alignment horizontal="center" vertical="center" wrapText="1"/>
    </xf>
    <xf numFmtId="0" fontId="28" fillId="43" borderId="76" xfId="42" applyFont="1" applyFill="1" applyBorder="1" applyAlignment="1">
      <alignment horizontal="center" vertical="center"/>
    </xf>
    <xf numFmtId="176" fontId="0" fillId="0" borderId="66" xfId="0" applyNumberFormat="1" applyBorder="1" applyAlignment="1">
      <alignment horizontal="right" vertical="center"/>
    </xf>
    <xf numFmtId="182" fontId="28" fillId="39" borderId="77" xfId="42" applyNumberFormat="1" applyFont="1" applyFill="1" applyBorder="1" applyAlignment="1">
      <alignment horizontal="center" vertical="center" wrapText="1"/>
    </xf>
    <xf numFmtId="41" fontId="28" fillId="39" borderId="38" xfId="42" applyNumberFormat="1" applyFont="1" applyFill="1" applyBorder="1" applyAlignment="1">
      <alignment horizontal="center" vertical="center"/>
    </xf>
    <xf numFmtId="41" fontId="28" fillId="39" borderId="79" xfId="42" applyNumberFormat="1" applyFont="1" applyFill="1" applyBorder="1">
      <alignment vertical="center"/>
    </xf>
    <xf numFmtId="0" fontId="31" fillId="39" borderId="56" xfId="42" applyFont="1" applyFill="1" applyBorder="1" applyAlignment="1">
      <alignment horizontal="center" vertical="center"/>
    </xf>
    <xf numFmtId="176" fontId="40" fillId="42" borderId="80" xfId="0" applyNumberFormat="1" applyFont="1" applyFill="1" applyBorder="1" applyAlignment="1">
      <alignment horizontal="center" vertical="center"/>
    </xf>
    <xf numFmtId="183" fontId="40" fillId="42" borderId="76" xfId="0" applyNumberFormat="1" applyFont="1" applyFill="1" applyBorder="1">
      <alignment vertical="center"/>
    </xf>
    <xf numFmtId="183" fontId="0" fillId="0" borderId="0" xfId="0" applyNumberFormat="1">
      <alignment vertical="center"/>
    </xf>
    <xf numFmtId="0" fontId="44" fillId="0" borderId="0" xfId="0" applyFont="1">
      <alignment vertical="center"/>
    </xf>
    <xf numFmtId="0" fontId="39" fillId="0" borderId="0" xfId="0" applyFont="1">
      <alignment vertical="center"/>
    </xf>
    <xf numFmtId="41" fontId="28" fillId="39" borderId="59" xfId="42" applyNumberFormat="1" applyFont="1" applyFill="1" applyBorder="1" applyAlignment="1">
      <alignment horizontal="center" vertical="center"/>
    </xf>
    <xf numFmtId="182" fontId="28" fillId="39" borderId="57" xfId="42" applyNumberFormat="1" applyFont="1" applyFill="1" applyBorder="1" applyAlignment="1">
      <alignment horizontal="center" vertical="center" wrapText="1"/>
    </xf>
    <xf numFmtId="0" fontId="43" fillId="39" borderId="57" xfId="42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39" fillId="0" borderId="0" xfId="0" applyFont="1">
      <alignment vertical="center"/>
    </xf>
    <xf numFmtId="182" fontId="28" fillId="39" borderId="65" xfId="42" applyNumberFormat="1" applyFont="1" applyFill="1" applyBorder="1" applyAlignment="1">
      <alignment horizontal="center" vertical="center" wrapText="1"/>
    </xf>
    <xf numFmtId="183" fontId="39" fillId="0" borderId="73" xfId="0" applyNumberFormat="1" applyFont="1" applyBorder="1">
      <alignment vertical="center"/>
    </xf>
    <xf numFmtId="0" fontId="39" fillId="0" borderId="0" xfId="0" applyFont="1">
      <alignment vertical="center"/>
    </xf>
    <xf numFmtId="0" fontId="0" fillId="0" borderId="0" xfId="0">
      <alignment vertical="center"/>
    </xf>
    <xf numFmtId="182" fontId="28" fillId="39" borderId="65" xfId="4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39" fillId="0" borderId="0" xfId="0" applyFont="1">
      <alignment vertical="center"/>
    </xf>
    <xf numFmtId="182" fontId="28" fillId="39" borderId="59" xfId="4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9" fillId="0" borderId="84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22" fillId="0" borderId="84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left" vertical="center" wrapText="1" indent="1"/>
    </xf>
    <xf numFmtId="0" fontId="28" fillId="0" borderId="25" xfId="0" applyFont="1" applyFill="1" applyBorder="1" applyAlignment="1">
      <alignment horizontal="left" vertical="center" wrapText="1" indent="1"/>
    </xf>
    <xf numFmtId="0" fontId="28" fillId="0" borderId="24" xfId="0" applyFont="1" applyFill="1" applyBorder="1" applyAlignment="1">
      <alignment horizontal="left" vertical="center" wrapText="1" inden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left" vertical="center" wrapText="1" indent="1"/>
    </xf>
    <xf numFmtId="20" fontId="18" fillId="0" borderId="23" xfId="0" applyNumberFormat="1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left" vertical="center" wrapText="1" indent="1"/>
    </xf>
    <xf numFmtId="0" fontId="18" fillId="0" borderId="31" xfId="0" applyFont="1" applyFill="1" applyBorder="1" applyAlignment="1">
      <alignment horizontal="left" vertical="center" wrapText="1" indent="1"/>
    </xf>
    <xf numFmtId="0" fontId="18" fillId="0" borderId="30" xfId="0" applyFont="1" applyFill="1" applyBorder="1" applyAlignment="1">
      <alignment horizontal="left" vertical="center" wrapText="1" indent="1"/>
    </xf>
    <xf numFmtId="0" fontId="18" fillId="0" borderId="32" xfId="0" applyFont="1" applyFill="1" applyBorder="1" applyAlignment="1">
      <alignment horizontal="left" vertical="center" wrapText="1" indent="1"/>
    </xf>
    <xf numFmtId="0" fontId="18" fillId="0" borderId="34" xfId="0" applyFont="1" applyFill="1" applyBorder="1" applyAlignment="1">
      <alignment horizontal="left" vertical="center" wrapText="1" indent="1"/>
    </xf>
    <xf numFmtId="0" fontId="18" fillId="0" borderId="33" xfId="0" applyFont="1" applyFill="1" applyBorder="1" applyAlignment="1">
      <alignment horizontal="left" vertical="center" wrapText="1" inden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left" vertical="center" wrapText="1" indent="1"/>
    </xf>
    <xf numFmtId="0" fontId="30" fillId="0" borderId="24" xfId="0" applyFont="1" applyFill="1" applyBorder="1" applyAlignment="1">
      <alignment horizontal="left" vertical="center" wrapText="1" indent="1"/>
    </xf>
    <xf numFmtId="0" fontId="18" fillId="36" borderId="15" xfId="0" applyFont="1" applyFill="1" applyBorder="1" applyAlignment="1">
      <alignment horizontal="center" vertical="center" wrapText="1"/>
    </xf>
    <xf numFmtId="0" fontId="18" fillId="36" borderId="13" xfId="0" applyFont="1" applyFill="1" applyBorder="1" applyAlignment="1">
      <alignment horizontal="center" vertical="center" wrapText="1"/>
    </xf>
    <xf numFmtId="0" fontId="19" fillId="36" borderId="15" xfId="0" applyFont="1" applyFill="1" applyBorder="1" applyAlignment="1">
      <alignment horizontal="center" vertical="center" wrapText="1"/>
    </xf>
    <xf numFmtId="0" fontId="19" fillId="36" borderId="13" xfId="0" applyFont="1" applyFill="1" applyBorder="1" applyAlignment="1">
      <alignment horizontal="center" vertical="center" wrapText="1"/>
    </xf>
    <xf numFmtId="0" fontId="18" fillId="36" borderId="15" xfId="0" applyFont="1" applyFill="1" applyBorder="1" applyAlignment="1">
      <alignment horizontal="left" vertical="center" wrapText="1" indent="1"/>
    </xf>
    <xf numFmtId="0" fontId="18" fillId="36" borderId="12" xfId="0" applyFont="1" applyFill="1" applyBorder="1" applyAlignment="1">
      <alignment horizontal="left" vertical="center" wrapText="1" indent="1"/>
    </xf>
    <xf numFmtId="0" fontId="18" fillId="36" borderId="13" xfId="0" applyFont="1" applyFill="1" applyBorder="1" applyAlignment="1">
      <alignment horizontal="left" vertical="center" wrapText="1" indent="1"/>
    </xf>
    <xf numFmtId="0" fontId="18" fillId="0" borderId="23" xfId="0" applyFont="1" applyFill="1" applyBorder="1" applyAlignment="1">
      <alignment horizontal="left" vertical="center" wrapText="1" indent="1"/>
    </xf>
    <xf numFmtId="0" fontId="18" fillId="0" borderId="25" xfId="0" applyFont="1" applyFill="1" applyBorder="1" applyAlignment="1">
      <alignment horizontal="left" vertical="center" wrapText="1" indent="1"/>
    </xf>
    <xf numFmtId="0" fontId="18" fillId="0" borderId="24" xfId="0" applyFont="1" applyFill="1" applyBorder="1" applyAlignment="1">
      <alignment horizontal="left" vertical="center" wrapText="1" inden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 wrapText="1" indent="1"/>
    </xf>
    <xf numFmtId="0" fontId="18" fillId="0" borderId="16" xfId="0" applyFont="1" applyFill="1" applyBorder="1" applyAlignment="1">
      <alignment horizontal="left" vertical="center" wrapText="1" indent="1"/>
    </xf>
    <xf numFmtId="0" fontId="18" fillId="0" borderId="18" xfId="0" applyFont="1" applyFill="1" applyBorder="1" applyAlignment="1">
      <alignment horizontal="left" vertical="center" wrapText="1" indent="1"/>
    </xf>
    <xf numFmtId="0" fontId="18" fillId="0" borderId="8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left" vertical="center" wrapText="1" indent="1"/>
    </xf>
    <xf numFmtId="0" fontId="28" fillId="0" borderId="28" xfId="0" applyFont="1" applyBorder="1" applyAlignment="1">
      <alignment horizontal="left" vertical="center" wrapText="1" indent="1"/>
    </xf>
    <xf numFmtId="0" fontId="28" fillId="0" borderId="27" xfId="0" applyFont="1" applyBorder="1" applyAlignment="1">
      <alignment horizontal="left" vertical="center" wrapText="1" inden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15" xfId="0" applyFont="1" applyBorder="1" applyAlignment="1">
      <alignment horizontal="left" vertical="center" wrapText="1" indent="1"/>
    </xf>
    <xf numFmtId="0" fontId="18" fillId="0" borderId="12" xfId="0" applyFont="1" applyBorder="1" applyAlignment="1">
      <alignment horizontal="left" vertical="center" wrapText="1" indent="1"/>
    </xf>
    <xf numFmtId="0" fontId="18" fillId="0" borderId="13" xfId="0" applyFont="1" applyBorder="1" applyAlignment="1">
      <alignment horizontal="left" vertical="center" wrapText="1" indent="1"/>
    </xf>
    <xf numFmtId="0" fontId="28" fillId="0" borderId="26" xfId="0" applyFont="1" applyFill="1" applyBorder="1" applyAlignment="1">
      <alignment horizontal="left" vertical="center" wrapText="1" indent="1"/>
    </xf>
    <xf numFmtId="0" fontId="28" fillId="0" borderId="28" xfId="0" applyFont="1" applyFill="1" applyBorder="1" applyAlignment="1">
      <alignment horizontal="left" vertical="center" wrapText="1" indent="1"/>
    </xf>
    <xf numFmtId="0" fontId="28" fillId="0" borderId="27" xfId="0" applyFont="1" applyFill="1" applyBorder="1" applyAlignment="1">
      <alignment horizontal="left" vertical="center" wrapText="1" indent="1"/>
    </xf>
    <xf numFmtId="0" fontId="28" fillId="0" borderId="29" xfId="0" applyFont="1" applyFill="1" applyBorder="1" applyAlignment="1">
      <alignment horizontal="left" vertical="center" wrapText="1" indent="1"/>
    </xf>
    <xf numFmtId="0" fontId="28" fillId="0" borderId="31" xfId="0" applyFont="1" applyFill="1" applyBorder="1" applyAlignment="1">
      <alignment horizontal="left" vertical="center" wrapText="1" indent="1"/>
    </xf>
    <xf numFmtId="0" fontId="28" fillId="0" borderId="30" xfId="0" applyFont="1" applyFill="1" applyBorder="1" applyAlignment="1">
      <alignment horizontal="left" vertical="center" wrapText="1" inden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left" vertical="center" wrapText="1" indent="1"/>
    </xf>
    <xf numFmtId="0" fontId="18" fillId="0" borderId="25" xfId="0" applyFont="1" applyBorder="1" applyAlignment="1">
      <alignment horizontal="left" vertical="center" wrapText="1" indent="1"/>
    </xf>
    <xf numFmtId="0" fontId="18" fillId="0" borderId="24" xfId="0" applyFont="1" applyBorder="1" applyAlignment="1">
      <alignment horizontal="lef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0" fontId="18" fillId="0" borderId="21" xfId="0" applyFont="1" applyBorder="1" applyAlignment="1">
      <alignment horizontal="left" vertical="center" wrapText="1" indent="1"/>
    </xf>
    <xf numFmtId="0" fontId="28" fillId="0" borderId="29" xfId="0" applyFont="1" applyBorder="1" applyAlignment="1">
      <alignment horizontal="left" vertical="center" wrapText="1" indent="1"/>
    </xf>
    <xf numFmtId="0" fontId="28" fillId="0" borderId="31" xfId="0" applyFont="1" applyBorder="1" applyAlignment="1">
      <alignment horizontal="left" vertical="center" wrapText="1" indent="1"/>
    </xf>
    <xf numFmtId="0" fontId="28" fillId="0" borderId="30" xfId="0" applyFont="1" applyBorder="1" applyAlignment="1">
      <alignment horizontal="left" vertical="center" wrapText="1" indent="1"/>
    </xf>
    <xf numFmtId="0" fontId="28" fillId="0" borderId="35" xfId="0" applyFont="1" applyBorder="1" applyAlignment="1">
      <alignment horizontal="left" vertical="center" wrapText="1" indent="1"/>
    </xf>
    <xf numFmtId="0" fontId="28" fillId="0" borderId="0" xfId="0" applyFont="1" applyBorder="1" applyAlignment="1">
      <alignment horizontal="left" vertical="center" wrapText="1" indent="1"/>
    </xf>
    <xf numFmtId="0" fontId="28" fillId="0" borderId="36" xfId="0" applyFont="1" applyBorder="1" applyAlignment="1">
      <alignment horizontal="left" vertical="center" wrapText="1" indent="1"/>
    </xf>
    <xf numFmtId="0" fontId="28" fillId="0" borderId="32" xfId="0" applyFont="1" applyBorder="1" applyAlignment="1">
      <alignment horizontal="left" vertical="center" wrapText="1" indent="1"/>
    </xf>
    <xf numFmtId="0" fontId="28" fillId="0" borderId="34" xfId="0" applyFont="1" applyBorder="1" applyAlignment="1">
      <alignment horizontal="left" vertical="center" wrapText="1" indent="1"/>
    </xf>
    <xf numFmtId="0" fontId="28" fillId="0" borderId="33" xfId="0" applyFont="1" applyBorder="1" applyAlignment="1">
      <alignment horizontal="left" vertical="center" wrapText="1" indent="1"/>
    </xf>
    <xf numFmtId="3" fontId="27" fillId="34" borderId="15" xfId="0" applyNumberFormat="1" applyFont="1" applyFill="1" applyBorder="1" applyAlignment="1">
      <alignment horizontal="center" vertical="center" wrapText="1"/>
    </xf>
    <xf numFmtId="3" fontId="27" fillId="34" borderId="12" xfId="0" applyNumberFormat="1" applyFont="1" applyFill="1" applyBorder="1" applyAlignment="1">
      <alignment horizontal="center" vertical="center" wrapText="1"/>
    </xf>
    <xf numFmtId="3" fontId="27" fillId="34" borderId="13" xfId="0" applyNumberFormat="1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77" fontId="18" fillId="0" borderId="15" xfId="0" applyNumberFormat="1" applyFont="1" applyBorder="1" applyAlignment="1">
      <alignment horizontal="center" vertical="center" wrapText="1"/>
    </xf>
    <xf numFmtId="177" fontId="18" fillId="0" borderId="13" xfId="0" applyNumberFormat="1" applyFont="1" applyBorder="1" applyAlignment="1">
      <alignment horizontal="center" vertical="center" wrapText="1"/>
    </xf>
    <xf numFmtId="0" fontId="25" fillId="0" borderId="15" xfId="44" applyBorder="1" applyAlignment="1">
      <alignment horizontal="center" vertical="center" wrapText="1"/>
    </xf>
    <xf numFmtId="3" fontId="18" fillId="0" borderId="15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46" fillId="44" borderId="60" xfId="42" applyFont="1" applyFill="1" applyBorder="1" applyAlignment="1">
      <alignment horizontal="center" vertical="center"/>
    </xf>
    <xf numFmtId="0" fontId="46" fillId="44" borderId="74" xfId="42" applyFont="1" applyFill="1" applyBorder="1" applyAlignment="1">
      <alignment horizontal="center" vertical="center"/>
    </xf>
    <xf numFmtId="0" fontId="46" fillId="44" borderId="61" xfId="42" applyFont="1" applyFill="1" applyBorder="1" applyAlignment="1">
      <alignment horizontal="center" vertical="center"/>
    </xf>
    <xf numFmtId="176" fontId="47" fillId="44" borderId="60" xfId="42" applyNumberFormat="1" applyFont="1" applyFill="1" applyBorder="1" applyAlignment="1">
      <alignment horizontal="center" vertical="center"/>
    </xf>
    <xf numFmtId="176" fontId="47" fillId="44" borderId="74" xfId="42" applyNumberFormat="1" applyFont="1" applyFill="1" applyBorder="1" applyAlignment="1">
      <alignment horizontal="center" vertical="center"/>
    </xf>
    <xf numFmtId="0" fontId="48" fillId="45" borderId="60" xfId="42" applyFont="1" applyFill="1" applyBorder="1" applyAlignment="1">
      <alignment horizontal="center" vertical="center"/>
    </xf>
    <xf numFmtId="0" fontId="48" fillId="45" borderId="74" xfId="42" applyFont="1" applyFill="1" applyBorder="1" applyAlignment="1">
      <alignment horizontal="center" vertical="center"/>
    </xf>
    <xf numFmtId="0" fontId="48" fillId="45" borderId="61" xfId="42" applyFont="1" applyFill="1" applyBorder="1" applyAlignment="1">
      <alignment horizontal="center" vertical="center"/>
    </xf>
    <xf numFmtId="176" fontId="48" fillId="45" borderId="57" xfId="42" applyNumberFormat="1" applyFont="1" applyFill="1" applyBorder="1" applyAlignment="1">
      <alignment horizontal="center" vertical="center"/>
    </xf>
    <xf numFmtId="0" fontId="42" fillId="0" borderId="52" xfId="42" applyFont="1" applyBorder="1" applyAlignment="1">
      <alignment horizontal="center" vertical="center" wrapText="1"/>
    </xf>
    <xf numFmtId="0" fontId="42" fillId="0" borderId="68" xfId="42" applyFont="1" applyBorder="1" applyAlignment="1">
      <alignment horizontal="center" vertical="center" wrapText="1"/>
    </xf>
    <xf numFmtId="0" fontId="28" fillId="39" borderId="78" xfId="42" applyFont="1" applyFill="1" applyBorder="1" applyAlignment="1">
      <alignment horizontal="left" vertical="center" wrapText="1" indent="1"/>
    </xf>
    <xf numFmtId="0" fontId="28" fillId="39" borderId="38" xfId="42" applyFont="1" applyFill="1" applyBorder="1" applyAlignment="1">
      <alignment horizontal="left" vertical="center" wrapText="1" indent="1"/>
    </xf>
    <xf numFmtId="182" fontId="45" fillId="43" borderId="69" xfId="42" applyNumberFormat="1" applyFont="1" applyFill="1" applyBorder="1" applyAlignment="1">
      <alignment horizontal="center" vertical="center"/>
    </xf>
    <xf numFmtId="182" fontId="45" fillId="43" borderId="70" xfId="42" applyNumberFormat="1" applyFont="1" applyFill="1" applyBorder="1" applyAlignment="1">
      <alignment horizontal="center" vertical="center"/>
    </xf>
    <xf numFmtId="176" fontId="29" fillId="43" borderId="69" xfId="42" applyNumberFormat="1" applyFont="1" applyFill="1" applyBorder="1" applyAlignment="1">
      <alignment horizontal="right" vertical="center"/>
    </xf>
    <xf numFmtId="176" fontId="29" fillId="43" borderId="70" xfId="42" applyNumberFormat="1" applyFont="1" applyFill="1" applyBorder="1" applyAlignment="1">
      <alignment horizontal="right" vertical="center"/>
    </xf>
    <xf numFmtId="0" fontId="29" fillId="0" borderId="81" xfId="42" applyFont="1" applyBorder="1" applyAlignment="1">
      <alignment horizontal="center" vertical="center"/>
    </xf>
    <xf numFmtId="0" fontId="0" fillId="0" borderId="82" xfId="0" applyBorder="1">
      <alignment vertical="center"/>
    </xf>
    <xf numFmtId="0" fontId="0" fillId="0" borderId="0" xfId="0">
      <alignment vertical="center"/>
    </xf>
    <xf numFmtId="0" fontId="35" fillId="0" borderId="0" xfId="42" applyFont="1" applyAlignment="1">
      <alignment horizontal="left" vertical="center" wrapText="1"/>
    </xf>
    <xf numFmtId="0" fontId="35" fillId="0" borderId="0" xfId="42" quotePrefix="1" applyFont="1" applyAlignment="1">
      <alignment horizontal="center" vertical="center"/>
    </xf>
    <xf numFmtId="0" fontId="35" fillId="0" borderId="0" xfId="42" applyFont="1" applyAlignment="1">
      <alignment horizontal="center" vertical="center"/>
    </xf>
    <xf numFmtId="181" fontId="38" fillId="0" borderId="0" xfId="42" applyNumberFormat="1" applyFont="1" applyAlignment="1">
      <alignment horizontal="left" vertical="center" indent="1"/>
    </xf>
    <xf numFmtId="0" fontId="29" fillId="40" borderId="54" xfId="42" applyFont="1" applyFill="1" applyBorder="1" applyAlignment="1">
      <alignment horizontal="center" vertical="center"/>
    </xf>
    <xf numFmtId="0" fontId="29" fillId="40" borderId="55" xfId="42" applyFont="1" applyFill="1" applyBorder="1" applyAlignment="1">
      <alignment horizontal="center" vertical="center"/>
    </xf>
    <xf numFmtId="184" fontId="42" fillId="0" borderId="58" xfId="42" applyNumberFormat="1" applyFont="1" applyBorder="1" applyAlignment="1">
      <alignment horizontal="center" vertical="center" wrapText="1"/>
    </xf>
    <xf numFmtId="184" fontId="42" fillId="0" borderId="68" xfId="42" applyNumberFormat="1" applyFont="1" applyBorder="1" applyAlignment="1">
      <alignment horizontal="center" vertical="center" wrapText="1"/>
    </xf>
    <xf numFmtId="0" fontId="28" fillId="39" borderId="57" xfId="42" applyFont="1" applyFill="1" applyBorder="1" applyAlignment="1">
      <alignment horizontal="left" vertical="center" wrapText="1" indent="1"/>
    </xf>
    <xf numFmtId="182" fontId="45" fillId="43" borderId="85" xfId="42" applyNumberFormat="1" applyFont="1" applyFill="1" applyBorder="1" applyAlignment="1">
      <alignment horizontal="center" vertical="center"/>
    </xf>
    <xf numFmtId="178" fontId="28" fillId="0" borderId="43" xfId="42" applyNumberFormat="1" applyFont="1" applyFill="1" applyBorder="1" applyAlignment="1">
      <alignment horizontal="left" vertical="center" indent="1"/>
    </xf>
    <xf numFmtId="178" fontId="28" fillId="0" borderId="44" xfId="42" applyNumberFormat="1" applyFont="1" applyFill="1" applyBorder="1" applyAlignment="1">
      <alignment horizontal="left" vertical="center" indent="1"/>
    </xf>
    <xf numFmtId="178" fontId="28" fillId="39" borderId="43" xfId="42" applyNumberFormat="1" applyFont="1" applyFill="1" applyBorder="1" applyAlignment="1">
      <alignment horizontal="left" vertical="center" indent="1" shrinkToFit="1"/>
    </xf>
    <xf numFmtId="178" fontId="28" fillId="39" borderId="46" xfId="42" applyNumberFormat="1" applyFont="1" applyFill="1" applyBorder="1" applyAlignment="1">
      <alignment horizontal="left" vertical="center" indent="1" shrinkToFit="1"/>
    </xf>
    <xf numFmtId="178" fontId="28" fillId="39" borderId="43" xfId="42" applyNumberFormat="1" applyFont="1" applyFill="1" applyBorder="1" applyAlignment="1">
      <alignment horizontal="left" vertical="center" indent="1"/>
    </xf>
    <xf numFmtId="178" fontId="28" fillId="39" borderId="44" xfId="42" applyNumberFormat="1" applyFont="1" applyFill="1" applyBorder="1" applyAlignment="1">
      <alignment horizontal="left" vertical="center" indent="1"/>
    </xf>
    <xf numFmtId="178" fontId="28" fillId="39" borderId="43" xfId="42" applyNumberFormat="1" applyFont="1" applyFill="1" applyBorder="1" applyAlignment="1">
      <alignment horizontal="left" vertical="center" wrapText="1" indent="1"/>
    </xf>
    <xf numFmtId="178" fontId="28" fillId="39" borderId="46" xfId="42" applyNumberFormat="1" applyFont="1" applyFill="1" applyBorder="1" applyAlignment="1">
      <alignment horizontal="left" vertical="center" wrapText="1" indent="1"/>
    </xf>
    <xf numFmtId="178" fontId="25" fillId="39" borderId="48" xfId="44" quotePrefix="1" applyNumberFormat="1" applyFill="1" applyBorder="1" applyAlignment="1">
      <alignment horizontal="left" vertical="center" indent="1"/>
    </xf>
    <xf numFmtId="178" fontId="28" fillId="39" borderId="48" xfId="42" applyNumberFormat="1" applyFont="1" applyFill="1" applyBorder="1" applyAlignment="1">
      <alignment horizontal="left" vertical="center" indent="1"/>
    </xf>
    <xf numFmtId="178" fontId="28" fillId="39" borderId="49" xfId="42" applyNumberFormat="1" applyFont="1" applyFill="1" applyBorder="1" applyAlignment="1">
      <alignment horizontal="left" vertical="center" indent="1"/>
    </xf>
    <xf numFmtId="31" fontId="28" fillId="39" borderId="48" xfId="42" applyNumberFormat="1" applyFont="1" applyFill="1" applyBorder="1" applyAlignment="1">
      <alignment horizontal="left" vertical="center" wrapText="1" indent="1"/>
    </xf>
    <xf numFmtId="0" fontId="28" fillId="39" borderId="48" xfId="42" applyFont="1" applyFill="1" applyBorder="1" applyAlignment="1">
      <alignment horizontal="left" vertical="center" wrapText="1" indent="1"/>
    </xf>
    <xf numFmtId="0" fontId="28" fillId="39" borderId="51" xfId="42" applyFont="1" applyFill="1" applyBorder="1" applyAlignment="1">
      <alignment horizontal="left" vertical="center" wrapText="1" indent="1"/>
    </xf>
    <xf numFmtId="0" fontId="32" fillId="37" borderId="0" xfId="42" applyFont="1" applyFill="1" applyAlignment="1">
      <alignment horizontal="center" vertical="center"/>
    </xf>
    <xf numFmtId="0" fontId="32" fillId="0" borderId="0" xfId="42" applyFont="1" applyAlignment="1">
      <alignment horizontal="center" vertical="center"/>
    </xf>
    <xf numFmtId="0" fontId="34" fillId="37" borderId="0" xfId="42" applyFont="1" applyFill="1" applyAlignment="1">
      <alignment horizontal="center" vertical="top"/>
    </xf>
    <xf numFmtId="178" fontId="28" fillId="39" borderId="38" xfId="42" applyNumberFormat="1" applyFont="1" applyFill="1" applyBorder="1" applyAlignment="1">
      <alignment horizontal="left" vertical="center" indent="1"/>
    </xf>
    <xf numFmtId="178" fontId="28" fillId="39" borderId="39" xfId="42" applyNumberFormat="1" applyFont="1" applyFill="1" applyBorder="1" applyAlignment="1">
      <alignment horizontal="left" vertical="center" indent="1"/>
    </xf>
    <xf numFmtId="178" fontId="28" fillId="39" borderId="38" xfId="42" applyNumberFormat="1" applyFont="1" applyFill="1" applyBorder="1" applyAlignment="1">
      <alignment horizontal="left" vertical="center" wrapText="1" indent="1"/>
    </xf>
    <xf numFmtId="178" fontId="28" fillId="39" borderId="41" xfId="42" applyNumberFormat="1" applyFont="1" applyFill="1" applyBorder="1" applyAlignment="1">
      <alignment horizontal="left" vertical="center" wrapText="1" indent="1"/>
    </xf>
    <xf numFmtId="0" fontId="39" fillId="0" borderId="0" xfId="0" applyFont="1">
      <alignment vertical="center"/>
    </xf>
    <xf numFmtId="184" fontId="42" fillId="0" borderId="64" xfId="42" applyNumberFormat="1" applyFont="1" applyBorder="1" applyAlignment="1">
      <alignment horizontal="center" vertical="center" wrapText="1"/>
    </xf>
    <xf numFmtId="182" fontId="28" fillId="39" borderId="59" xfId="42" applyNumberFormat="1" applyFont="1" applyFill="1" applyBorder="1" applyAlignment="1">
      <alignment horizontal="center" vertical="center" wrapText="1"/>
    </xf>
    <xf numFmtId="182" fontId="28" fillId="39" borderId="65" xfId="42" applyNumberFormat="1" applyFont="1" applyFill="1" applyBorder="1" applyAlignment="1">
      <alignment horizontal="center" vertical="center" wrapText="1"/>
    </xf>
    <xf numFmtId="182" fontId="28" fillId="39" borderId="67" xfId="42" applyNumberFormat="1" applyFont="1" applyFill="1" applyBorder="1" applyAlignment="1">
      <alignment horizontal="center" vertical="center" wrapText="1"/>
    </xf>
    <xf numFmtId="0" fontId="28" fillId="39" borderId="60" xfId="42" applyFont="1" applyFill="1" applyBorder="1" applyAlignment="1">
      <alignment horizontal="left" vertical="center" wrapText="1" indent="1"/>
    </xf>
    <xf numFmtId="0" fontId="28" fillId="39" borderId="61" xfId="42" applyFont="1" applyFill="1" applyBorder="1" applyAlignment="1">
      <alignment horizontal="left" vertical="center" wrapText="1" indent="1"/>
    </xf>
    <xf numFmtId="0" fontId="28" fillId="39" borderId="59" xfId="42" applyFont="1" applyFill="1" applyBorder="1" applyAlignment="1">
      <alignment horizontal="left" vertical="center" wrapText="1" indent="1"/>
    </xf>
    <xf numFmtId="0" fontId="42" fillId="0" borderId="58" xfId="42" applyFont="1" applyBorder="1" applyAlignment="1">
      <alignment horizontal="center" vertical="center" wrapText="1"/>
    </xf>
    <xf numFmtId="0" fontId="42" fillId="0" borderId="64" xfId="42" applyFont="1" applyBorder="1" applyAlignment="1">
      <alignment horizontal="center" vertical="center" wrapText="1"/>
    </xf>
    <xf numFmtId="0" fontId="28" fillId="39" borderId="75" xfId="42" applyFont="1" applyFill="1" applyBorder="1" applyAlignment="1">
      <alignment horizontal="left" vertical="center" wrapText="1" indent="1"/>
    </xf>
    <xf numFmtId="0" fontId="28" fillId="39" borderId="72" xfId="42" applyFont="1" applyFill="1" applyBorder="1" applyAlignment="1">
      <alignment horizontal="left" vertical="center" wrapText="1" indent="1"/>
    </xf>
    <xf numFmtId="0" fontId="28" fillId="39" borderId="74" xfId="42" applyFont="1" applyFill="1" applyBorder="1" applyAlignment="1">
      <alignment horizontal="left" vertical="center" wrapText="1" indent="1"/>
    </xf>
  </cellXfs>
  <cellStyles count="45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쉼표 [0] 2 2" xfId="43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 2" xfId="42"/>
    <cellStyle name="하이퍼링크" xfId="44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emj1024@korea.k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j3427@knto.or.k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eemj1024@korea.k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leemj1024@korea.k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leemj1024@korea.kr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leemj1024@korea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opLeftCell="A4" zoomScaleNormal="100" zoomScaleSheetLayoutView="100" workbookViewId="0">
      <selection activeCell="A13" sqref="A13:L13"/>
    </sheetView>
  </sheetViews>
  <sheetFormatPr defaultRowHeight="16.5"/>
  <cols>
    <col min="1" max="1" width="12.875" customWidth="1"/>
    <col min="2" max="2" width="9.375" customWidth="1"/>
    <col min="3" max="3" width="4.125" customWidth="1"/>
    <col min="4" max="4" width="9.375" customWidth="1"/>
    <col min="5" max="5" width="4" customWidth="1"/>
    <col min="6" max="6" width="9.375" customWidth="1"/>
    <col min="7" max="7" width="4.125" customWidth="1"/>
    <col min="8" max="8" width="12.875" customWidth="1"/>
    <col min="9" max="9" width="15.625" customWidth="1"/>
    <col min="10" max="10" width="14.625" customWidth="1"/>
    <col min="11" max="11" width="3.625" customWidth="1"/>
    <col min="12" max="12" width="13.125" customWidth="1"/>
    <col min="14" max="14" width="15.875" customWidth="1"/>
    <col min="15" max="15" width="11.375" style="12" customWidth="1"/>
  </cols>
  <sheetData>
    <row r="1" spans="1:12" ht="45" customHeight="1">
      <c r="A1" s="178" t="s">
        <v>32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14.25" customHeight="1">
      <c r="A2" s="188" t="s">
        <v>33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1:12" ht="6.75" customHeight="1" thickBot="1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2" ht="26.25" customHeight="1" thickBot="1">
      <c r="A4" s="4" t="s">
        <v>31</v>
      </c>
      <c r="B4" s="179" t="s">
        <v>35</v>
      </c>
      <c r="C4" s="180"/>
      <c r="D4" s="180"/>
      <c r="E4" s="180"/>
      <c r="F4" s="180"/>
      <c r="G4" s="181"/>
      <c r="H4" s="5" t="s">
        <v>23</v>
      </c>
      <c r="I4" s="9" t="s">
        <v>27</v>
      </c>
      <c r="J4" s="5" t="s">
        <v>25</v>
      </c>
      <c r="K4" s="179" t="s">
        <v>34</v>
      </c>
      <c r="L4" s="181"/>
    </row>
    <row r="5" spans="1:12" ht="26.25" customHeight="1" thickBot="1">
      <c r="A5" s="6" t="s">
        <v>21</v>
      </c>
      <c r="B5" s="179" t="s">
        <v>29</v>
      </c>
      <c r="C5" s="180"/>
      <c r="D5" s="180"/>
      <c r="E5" s="180"/>
      <c r="F5" s="180"/>
      <c r="G5" s="181"/>
      <c r="H5" s="1" t="s">
        <v>10</v>
      </c>
      <c r="I5" s="179" t="s">
        <v>36</v>
      </c>
      <c r="J5" s="180"/>
      <c r="K5" s="180"/>
      <c r="L5" s="181"/>
    </row>
    <row r="6" spans="1:12" ht="31.5" customHeight="1" thickBot="1">
      <c r="A6" s="6" t="s">
        <v>22</v>
      </c>
      <c r="B6" s="189" t="s">
        <v>167</v>
      </c>
      <c r="C6" s="190"/>
      <c r="D6" s="190"/>
      <c r="E6" s="190"/>
      <c r="F6" s="190"/>
      <c r="G6" s="191"/>
      <c r="H6" s="1" t="s">
        <v>11</v>
      </c>
      <c r="I6" s="179" t="s">
        <v>168</v>
      </c>
      <c r="J6" s="180"/>
      <c r="K6" s="180"/>
      <c r="L6" s="181"/>
    </row>
    <row r="7" spans="1:12" ht="26.25" customHeight="1" thickBot="1">
      <c r="A7" s="6" t="s">
        <v>13</v>
      </c>
      <c r="B7" s="179" t="s">
        <v>38</v>
      </c>
      <c r="C7" s="181"/>
      <c r="D7" s="1" t="s">
        <v>14</v>
      </c>
      <c r="E7" s="179" t="s">
        <v>37</v>
      </c>
      <c r="F7" s="180"/>
      <c r="G7" s="181"/>
      <c r="H7" s="1" t="s">
        <v>8</v>
      </c>
      <c r="I7" s="185" t="s">
        <v>20</v>
      </c>
      <c r="J7" s="186"/>
      <c r="K7" s="186"/>
      <c r="L7" s="187"/>
    </row>
    <row r="8" spans="1:12" ht="26.25" customHeight="1" thickBot="1">
      <c r="A8" s="6" t="s">
        <v>24</v>
      </c>
      <c r="B8" s="182" t="s">
        <v>38</v>
      </c>
      <c r="C8" s="183"/>
      <c r="D8" s="1" t="s">
        <v>0</v>
      </c>
      <c r="E8" s="184" t="s">
        <v>181</v>
      </c>
      <c r="F8" s="180"/>
      <c r="G8" s="181"/>
      <c r="H8" s="1" t="s">
        <v>19</v>
      </c>
      <c r="I8" s="185" t="s">
        <v>170</v>
      </c>
      <c r="J8" s="186"/>
      <c r="K8" s="186"/>
      <c r="L8" s="187"/>
    </row>
    <row r="9" spans="1:12" ht="26.25" customHeight="1" thickBot="1">
      <c r="A9" s="6" t="s">
        <v>12</v>
      </c>
      <c r="B9" s="1" t="s">
        <v>26</v>
      </c>
      <c r="C9" s="2">
        <v>6</v>
      </c>
      <c r="D9" s="1" t="s">
        <v>15</v>
      </c>
      <c r="E9" s="2"/>
      <c r="F9" s="1" t="s">
        <v>18</v>
      </c>
      <c r="G9" s="2">
        <v>0</v>
      </c>
      <c r="H9" s="3" t="s">
        <v>9</v>
      </c>
      <c r="I9" s="172"/>
      <c r="J9" s="173"/>
      <c r="K9" s="173"/>
      <c r="L9" s="174"/>
    </row>
    <row r="10" spans="1:12" ht="15.75" customHeight="1" thickBot="1">
      <c r="A10" s="175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</row>
    <row r="11" spans="1:12" ht="31.5" customHeight="1" thickBot="1">
      <c r="A11" s="148" t="s">
        <v>16</v>
      </c>
      <c r="B11" s="149"/>
      <c r="C11" s="139" t="s">
        <v>180</v>
      </c>
      <c r="D11" s="140"/>
      <c r="E11" s="140"/>
      <c r="F11" s="140"/>
      <c r="G11" s="140"/>
      <c r="H11" s="140"/>
      <c r="I11" s="140"/>
      <c r="J11" s="140"/>
      <c r="K11" s="140"/>
      <c r="L11" s="141"/>
    </row>
    <row r="12" spans="1:12" ht="31.5" customHeight="1" thickBot="1">
      <c r="A12" s="176" t="s">
        <v>17</v>
      </c>
      <c r="B12" s="177"/>
      <c r="C12" s="139" t="s">
        <v>169</v>
      </c>
      <c r="D12" s="140"/>
      <c r="E12" s="140"/>
      <c r="F12" s="140"/>
      <c r="G12" s="140"/>
      <c r="H12" s="140"/>
      <c r="I12" s="140"/>
      <c r="J12" s="140"/>
      <c r="K12" s="140"/>
      <c r="L12" s="141"/>
    </row>
    <row r="13" spans="1:12" ht="15.75" customHeight="1" thickBot="1">
      <c r="A13" s="175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</row>
    <row r="14" spans="1:12" ht="21" customHeight="1" thickBot="1">
      <c r="A14" s="4" t="s">
        <v>1</v>
      </c>
      <c r="B14" s="148" t="s">
        <v>2</v>
      </c>
      <c r="C14" s="149"/>
      <c r="D14" s="148" t="s">
        <v>3</v>
      </c>
      <c r="E14" s="149"/>
      <c r="F14" s="148" t="s">
        <v>4</v>
      </c>
      <c r="G14" s="150"/>
      <c r="H14" s="150"/>
      <c r="I14" s="150"/>
      <c r="J14" s="150"/>
      <c r="K14" s="149"/>
      <c r="L14" s="5" t="s">
        <v>5</v>
      </c>
    </row>
    <row r="15" spans="1:12" ht="21" customHeight="1">
      <c r="A15" s="7" t="s">
        <v>30</v>
      </c>
      <c r="B15" s="158" t="s">
        <v>147</v>
      </c>
      <c r="C15" s="159"/>
      <c r="D15" s="151" t="s">
        <v>193</v>
      </c>
      <c r="E15" s="152"/>
      <c r="F15" s="160" t="s">
        <v>194</v>
      </c>
      <c r="G15" s="161"/>
      <c r="H15" s="161"/>
      <c r="I15" s="161"/>
      <c r="J15" s="161"/>
      <c r="K15" s="162"/>
      <c r="L15" s="81" t="s">
        <v>176</v>
      </c>
    </row>
    <row r="16" spans="1:12" ht="21" customHeight="1">
      <c r="A16" s="8" t="s">
        <v>46</v>
      </c>
      <c r="B16" s="87"/>
      <c r="C16" s="88"/>
      <c r="D16" s="85" t="s">
        <v>39</v>
      </c>
      <c r="E16" s="86"/>
      <c r="F16" s="155" t="s">
        <v>40</v>
      </c>
      <c r="G16" s="156"/>
      <c r="H16" s="156"/>
      <c r="I16" s="156"/>
      <c r="J16" s="156"/>
      <c r="K16" s="157"/>
      <c r="L16" s="82"/>
    </row>
    <row r="17" spans="1:12" ht="21" customHeight="1">
      <c r="A17" s="8"/>
      <c r="B17" s="87" t="s">
        <v>148</v>
      </c>
      <c r="C17" s="88"/>
      <c r="D17" s="85" t="s">
        <v>146</v>
      </c>
      <c r="E17" s="86"/>
      <c r="F17" s="121" t="s">
        <v>195</v>
      </c>
      <c r="G17" s="122"/>
      <c r="H17" s="122"/>
      <c r="I17" s="122"/>
      <c r="J17" s="122"/>
      <c r="K17" s="123"/>
      <c r="L17" s="82"/>
    </row>
    <row r="18" spans="1:12" ht="21" customHeight="1">
      <c r="A18" s="8"/>
      <c r="B18" s="87"/>
      <c r="C18" s="88"/>
      <c r="D18" s="89" t="s">
        <v>196</v>
      </c>
      <c r="E18" s="90"/>
      <c r="F18" s="163" t="s">
        <v>197</v>
      </c>
      <c r="G18" s="164"/>
      <c r="H18" s="164"/>
      <c r="I18" s="164"/>
      <c r="J18" s="164"/>
      <c r="K18" s="165"/>
      <c r="L18" s="82"/>
    </row>
    <row r="19" spans="1:12" ht="21" customHeight="1">
      <c r="A19" s="8"/>
      <c r="B19" s="87"/>
      <c r="C19" s="88"/>
      <c r="D19" s="87"/>
      <c r="E19" s="88"/>
      <c r="F19" s="166"/>
      <c r="G19" s="167"/>
      <c r="H19" s="167"/>
      <c r="I19" s="167"/>
      <c r="J19" s="167"/>
      <c r="K19" s="168"/>
      <c r="L19" s="82"/>
    </row>
    <row r="20" spans="1:12" ht="21" customHeight="1">
      <c r="A20" s="8"/>
      <c r="B20" s="87"/>
      <c r="C20" s="88"/>
      <c r="D20" s="91"/>
      <c r="E20" s="92"/>
      <c r="F20" s="169"/>
      <c r="G20" s="170"/>
      <c r="H20" s="170"/>
      <c r="I20" s="170"/>
      <c r="J20" s="170"/>
      <c r="K20" s="171"/>
      <c r="L20" s="82"/>
    </row>
    <row r="21" spans="1:12" ht="21" customHeight="1">
      <c r="A21" s="8"/>
      <c r="B21" s="87"/>
      <c r="C21" s="88"/>
      <c r="D21" s="96" t="s">
        <v>149</v>
      </c>
      <c r="E21" s="97"/>
      <c r="F21" s="121" t="s">
        <v>198</v>
      </c>
      <c r="G21" s="122"/>
      <c r="H21" s="122"/>
      <c r="I21" s="122"/>
      <c r="J21" s="122"/>
      <c r="K21" s="123"/>
      <c r="L21" s="82"/>
    </row>
    <row r="22" spans="1:12" ht="21" customHeight="1" thickBot="1">
      <c r="A22" s="8"/>
      <c r="B22" s="153"/>
      <c r="C22" s="154"/>
      <c r="D22" s="85" t="s">
        <v>199</v>
      </c>
      <c r="E22" s="86"/>
      <c r="F22" s="133" t="s">
        <v>200</v>
      </c>
      <c r="G22" s="134"/>
      <c r="H22" s="134"/>
      <c r="I22" s="134"/>
      <c r="J22" s="134"/>
      <c r="K22" s="135"/>
      <c r="L22" s="83"/>
    </row>
    <row r="23" spans="1:12" ht="21" customHeight="1" thickBot="1">
      <c r="A23" s="10"/>
      <c r="B23" s="114"/>
      <c r="C23" s="115"/>
      <c r="D23" s="116" t="s">
        <v>6</v>
      </c>
      <c r="E23" s="117"/>
      <c r="F23" s="118" t="s">
        <v>44</v>
      </c>
      <c r="G23" s="119"/>
      <c r="H23" s="119"/>
      <c r="I23" s="119"/>
      <c r="J23" s="119"/>
      <c r="K23" s="120"/>
      <c r="L23" s="11"/>
    </row>
    <row r="24" spans="1:12" ht="21" customHeight="1">
      <c r="A24" s="7" t="s">
        <v>45</v>
      </c>
      <c r="B24" s="136" t="s">
        <v>156</v>
      </c>
      <c r="C24" s="137"/>
      <c r="D24" s="124" t="s">
        <v>150</v>
      </c>
      <c r="E24" s="125"/>
      <c r="F24" s="126" t="s">
        <v>42</v>
      </c>
      <c r="G24" s="127"/>
      <c r="H24" s="127"/>
      <c r="I24" s="127"/>
      <c r="J24" s="127"/>
      <c r="K24" s="128"/>
      <c r="L24" s="79" t="s">
        <v>177</v>
      </c>
    </row>
    <row r="25" spans="1:12" ht="21" customHeight="1">
      <c r="A25" s="8" t="s">
        <v>47</v>
      </c>
      <c r="B25" s="100"/>
      <c r="C25" s="101"/>
      <c r="D25" s="96" t="s">
        <v>151</v>
      </c>
      <c r="E25" s="97"/>
      <c r="F25" s="121" t="s">
        <v>59</v>
      </c>
      <c r="G25" s="122"/>
      <c r="H25" s="122"/>
      <c r="I25" s="122"/>
      <c r="J25" s="122"/>
      <c r="K25" s="123"/>
      <c r="L25" s="80"/>
    </row>
    <row r="26" spans="1:12" ht="21" customHeight="1">
      <c r="A26" s="8"/>
      <c r="B26" s="100" t="s">
        <v>157</v>
      </c>
      <c r="C26" s="101"/>
      <c r="D26" s="96" t="s">
        <v>152</v>
      </c>
      <c r="E26" s="97"/>
      <c r="F26" s="93" t="s">
        <v>43</v>
      </c>
      <c r="G26" s="94"/>
      <c r="H26" s="94"/>
      <c r="I26" s="94"/>
      <c r="J26" s="94"/>
      <c r="K26" s="95"/>
      <c r="L26" s="80"/>
    </row>
    <row r="27" spans="1:12" ht="21" customHeight="1">
      <c r="A27" s="8"/>
      <c r="B27" s="100"/>
      <c r="C27" s="101"/>
      <c r="D27" s="96" t="s">
        <v>153</v>
      </c>
      <c r="E27" s="97"/>
      <c r="F27" s="98" t="s">
        <v>185</v>
      </c>
      <c r="G27" s="112"/>
      <c r="H27" s="112"/>
      <c r="I27" s="112"/>
      <c r="J27" s="112"/>
      <c r="K27" s="113"/>
      <c r="L27" s="80"/>
    </row>
    <row r="28" spans="1:12" ht="21" customHeight="1">
      <c r="A28" s="8"/>
      <c r="B28" s="100"/>
      <c r="C28" s="101"/>
      <c r="D28" s="96" t="s">
        <v>155</v>
      </c>
      <c r="E28" s="97"/>
      <c r="F28" s="93" t="s">
        <v>202</v>
      </c>
      <c r="G28" s="94"/>
      <c r="H28" s="94"/>
      <c r="I28" s="94"/>
      <c r="J28" s="94"/>
      <c r="K28" s="95"/>
      <c r="L28" s="80"/>
    </row>
    <row r="29" spans="1:12" ht="21" customHeight="1">
      <c r="A29" s="8"/>
      <c r="B29" s="100"/>
      <c r="C29" s="101"/>
      <c r="D29" s="96" t="s">
        <v>201</v>
      </c>
      <c r="E29" s="97"/>
      <c r="F29" s="93" t="s">
        <v>203</v>
      </c>
      <c r="G29" s="94"/>
      <c r="H29" s="94"/>
      <c r="I29" s="94"/>
      <c r="J29" s="94"/>
      <c r="K29" s="95"/>
      <c r="L29" s="80"/>
    </row>
    <row r="30" spans="1:12" ht="21" customHeight="1" thickBot="1">
      <c r="A30" s="8"/>
      <c r="B30" s="129"/>
      <c r="C30" s="130"/>
      <c r="D30" s="131" t="s">
        <v>154</v>
      </c>
      <c r="E30" s="132"/>
      <c r="F30" s="142" t="s">
        <v>41</v>
      </c>
      <c r="G30" s="143"/>
      <c r="H30" s="143"/>
      <c r="I30" s="143"/>
      <c r="J30" s="143"/>
      <c r="K30" s="144"/>
      <c r="L30" s="84"/>
    </row>
    <row r="31" spans="1:12" ht="21" customHeight="1" thickBot="1">
      <c r="A31" s="10"/>
      <c r="B31" s="114"/>
      <c r="C31" s="115"/>
      <c r="D31" s="116" t="s">
        <v>6</v>
      </c>
      <c r="E31" s="117"/>
      <c r="F31" s="118" t="s">
        <v>247</v>
      </c>
      <c r="G31" s="119"/>
      <c r="H31" s="119"/>
      <c r="I31" s="119"/>
      <c r="J31" s="119"/>
      <c r="K31" s="120"/>
      <c r="L31" s="13"/>
    </row>
    <row r="32" spans="1:12" ht="21" customHeight="1">
      <c r="A32" s="7" t="s">
        <v>28</v>
      </c>
      <c r="B32" s="136" t="s">
        <v>158</v>
      </c>
      <c r="C32" s="137"/>
      <c r="D32" s="124" t="s">
        <v>206</v>
      </c>
      <c r="E32" s="125"/>
      <c r="F32" s="126" t="s">
        <v>42</v>
      </c>
      <c r="G32" s="127"/>
      <c r="H32" s="127"/>
      <c r="I32" s="127"/>
      <c r="J32" s="127"/>
      <c r="K32" s="128"/>
      <c r="L32" s="79" t="s">
        <v>215</v>
      </c>
    </row>
    <row r="33" spans="1:15" ht="21" customHeight="1">
      <c r="A33" s="14" t="s">
        <v>48</v>
      </c>
      <c r="B33" s="100"/>
      <c r="C33" s="101"/>
      <c r="D33" s="96" t="s">
        <v>207</v>
      </c>
      <c r="E33" s="97"/>
      <c r="F33" s="121" t="s">
        <v>58</v>
      </c>
      <c r="G33" s="122"/>
      <c r="H33" s="122"/>
      <c r="I33" s="122"/>
      <c r="J33" s="122"/>
      <c r="K33" s="123"/>
      <c r="L33" s="80"/>
    </row>
    <row r="34" spans="1:15" ht="21" customHeight="1">
      <c r="A34" s="8"/>
      <c r="B34" s="100" t="s">
        <v>159</v>
      </c>
      <c r="C34" s="101"/>
      <c r="D34" s="99" t="s">
        <v>208</v>
      </c>
      <c r="E34" s="97"/>
      <c r="F34" s="93" t="s">
        <v>54</v>
      </c>
      <c r="G34" s="94"/>
      <c r="H34" s="94"/>
      <c r="I34" s="94"/>
      <c r="J34" s="94"/>
      <c r="K34" s="95"/>
      <c r="L34" s="80"/>
    </row>
    <row r="35" spans="1:15" ht="21" customHeight="1">
      <c r="A35" s="8"/>
      <c r="B35" s="100"/>
      <c r="C35" s="101"/>
      <c r="D35" s="96" t="s">
        <v>209</v>
      </c>
      <c r="E35" s="97"/>
      <c r="F35" s="93" t="s">
        <v>204</v>
      </c>
      <c r="G35" s="94"/>
      <c r="H35" s="94"/>
      <c r="I35" s="94"/>
      <c r="J35" s="94"/>
      <c r="K35" s="95"/>
      <c r="L35" s="80"/>
    </row>
    <row r="36" spans="1:15" s="68" customFormat="1" ht="21" customHeight="1">
      <c r="A36" s="8"/>
      <c r="B36" s="100"/>
      <c r="C36" s="101"/>
      <c r="D36" s="96" t="s">
        <v>210</v>
      </c>
      <c r="E36" s="97"/>
      <c r="F36" s="98" t="s">
        <v>205</v>
      </c>
      <c r="G36" s="112"/>
      <c r="H36" s="112"/>
      <c r="I36" s="112"/>
      <c r="J36" s="112"/>
      <c r="K36" s="113"/>
      <c r="L36" s="80"/>
      <c r="O36" s="12"/>
    </row>
    <row r="37" spans="1:15" ht="21" customHeight="1">
      <c r="A37" s="8"/>
      <c r="B37" s="100"/>
      <c r="C37" s="101"/>
      <c r="D37" s="96" t="s">
        <v>211</v>
      </c>
      <c r="E37" s="97"/>
      <c r="F37" s="93" t="s">
        <v>184</v>
      </c>
      <c r="G37" s="94"/>
      <c r="H37" s="94"/>
      <c r="I37" s="94"/>
      <c r="J37" s="94"/>
      <c r="K37" s="95"/>
      <c r="L37" s="80"/>
    </row>
    <row r="38" spans="1:15" ht="21" customHeight="1">
      <c r="A38" s="8"/>
      <c r="B38" s="100"/>
      <c r="C38" s="101"/>
      <c r="D38" s="96" t="s">
        <v>174</v>
      </c>
      <c r="E38" s="97"/>
      <c r="F38" s="93" t="s">
        <v>212</v>
      </c>
      <c r="G38" s="94"/>
      <c r="H38" s="94"/>
      <c r="I38" s="94"/>
      <c r="J38" s="94"/>
      <c r="K38" s="95"/>
      <c r="L38" s="80"/>
    </row>
    <row r="39" spans="1:15" ht="21" customHeight="1">
      <c r="A39" s="8"/>
      <c r="B39" s="100"/>
      <c r="C39" s="101"/>
      <c r="D39" s="99" t="s">
        <v>164</v>
      </c>
      <c r="E39" s="97"/>
      <c r="F39" s="98" t="s">
        <v>214</v>
      </c>
      <c r="G39" s="94"/>
      <c r="H39" s="94"/>
      <c r="I39" s="94"/>
      <c r="J39" s="94"/>
      <c r="K39" s="95"/>
      <c r="L39" s="80"/>
    </row>
    <row r="40" spans="1:15" ht="21" customHeight="1" thickBot="1">
      <c r="A40" s="8"/>
      <c r="B40" s="129" t="s">
        <v>160</v>
      </c>
      <c r="C40" s="130"/>
      <c r="D40" s="131" t="s">
        <v>165</v>
      </c>
      <c r="E40" s="132"/>
      <c r="F40" s="133" t="s">
        <v>213</v>
      </c>
      <c r="G40" s="134"/>
      <c r="H40" s="134"/>
      <c r="I40" s="134"/>
      <c r="J40" s="134"/>
      <c r="K40" s="135"/>
      <c r="L40" s="84"/>
    </row>
    <row r="41" spans="1:15" ht="21" customHeight="1" thickBot="1">
      <c r="A41" s="10"/>
      <c r="B41" s="114"/>
      <c r="C41" s="115"/>
      <c r="D41" s="116" t="s">
        <v>6</v>
      </c>
      <c r="E41" s="117"/>
      <c r="F41" s="118" t="s">
        <v>246</v>
      </c>
      <c r="G41" s="119"/>
      <c r="H41" s="119"/>
      <c r="I41" s="119"/>
      <c r="J41" s="119"/>
      <c r="K41" s="120"/>
      <c r="L41" s="13"/>
    </row>
    <row r="42" spans="1:15" ht="21" customHeight="1">
      <c r="A42" s="7" t="s">
        <v>50</v>
      </c>
      <c r="B42" s="136" t="s">
        <v>161</v>
      </c>
      <c r="C42" s="137"/>
      <c r="D42" s="124" t="s">
        <v>220</v>
      </c>
      <c r="E42" s="125"/>
      <c r="F42" s="126" t="s">
        <v>166</v>
      </c>
      <c r="G42" s="127"/>
      <c r="H42" s="127"/>
      <c r="I42" s="127"/>
      <c r="J42" s="127"/>
      <c r="K42" s="128"/>
      <c r="L42" s="79" t="s">
        <v>178</v>
      </c>
    </row>
    <row r="43" spans="1:15" ht="21" customHeight="1">
      <c r="A43" s="7"/>
      <c r="B43" s="100"/>
      <c r="C43" s="101"/>
      <c r="D43" s="96" t="s">
        <v>221</v>
      </c>
      <c r="E43" s="97"/>
      <c r="F43" s="121" t="s">
        <v>55</v>
      </c>
      <c r="G43" s="122"/>
      <c r="H43" s="122"/>
      <c r="I43" s="122"/>
      <c r="J43" s="122"/>
      <c r="K43" s="123"/>
      <c r="L43" s="80"/>
    </row>
    <row r="44" spans="1:15" ht="21" customHeight="1">
      <c r="A44" s="15" t="s">
        <v>49</v>
      </c>
      <c r="B44" s="100"/>
      <c r="C44" s="101"/>
      <c r="D44" s="108" t="s">
        <v>219</v>
      </c>
      <c r="E44" s="109"/>
      <c r="F44" s="102" t="s">
        <v>216</v>
      </c>
      <c r="G44" s="103"/>
      <c r="H44" s="103"/>
      <c r="I44" s="103"/>
      <c r="J44" s="103"/>
      <c r="K44" s="104"/>
      <c r="L44" s="80"/>
    </row>
    <row r="45" spans="1:15" ht="21" customHeight="1">
      <c r="A45" s="8"/>
      <c r="B45" s="100"/>
      <c r="C45" s="101"/>
      <c r="D45" s="110"/>
      <c r="E45" s="111"/>
      <c r="F45" s="105"/>
      <c r="G45" s="106"/>
      <c r="H45" s="106"/>
      <c r="I45" s="106"/>
      <c r="J45" s="106"/>
      <c r="K45" s="107"/>
      <c r="L45" s="80"/>
    </row>
    <row r="46" spans="1:15" ht="21" customHeight="1">
      <c r="A46" s="8"/>
      <c r="B46" s="100"/>
      <c r="C46" s="101"/>
      <c r="D46" s="96" t="s">
        <v>217</v>
      </c>
      <c r="E46" s="97"/>
      <c r="F46" s="98" t="s">
        <v>56</v>
      </c>
      <c r="G46" s="112"/>
      <c r="H46" s="112"/>
      <c r="I46" s="112"/>
      <c r="J46" s="112"/>
      <c r="K46" s="113"/>
      <c r="L46" s="80"/>
    </row>
    <row r="47" spans="1:15" ht="21" customHeight="1" thickBot="1">
      <c r="A47" s="8"/>
      <c r="B47" s="129"/>
      <c r="C47" s="130"/>
      <c r="D47" s="131" t="s">
        <v>218</v>
      </c>
      <c r="E47" s="132"/>
      <c r="F47" s="142" t="s">
        <v>57</v>
      </c>
      <c r="G47" s="143"/>
      <c r="H47" s="143"/>
      <c r="I47" s="143"/>
      <c r="J47" s="143"/>
      <c r="K47" s="144"/>
      <c r="L47" s="84"/>
    </row>
    <row r="48" spans="1:15" ht="21" customHeight="1" thickBot="1">
      <c r="A48" s="10"/>
      <c r="B48" s="114"/>
      <c r="C48" s="115"/>
      <c r="D48" s="116" t="s">
        <v>6</v>
      </c>
      <c r="E48" s="117"/>
      <c r="F48" s="118" t="s">
        <v>246</v>
      </c>
      <c r="G48" s="119"/>
      <c r="H48" s="119"/>
      <c r="I48" s="119"/>
      <c r="J48" s="119"/>
      <c r="K48" s="120"/>
      <c r="L48" s="13"/>
    </row>
    <row r="49" spans="1:15" ht="21" customHeight="1">
      <c r="A49" s="7" t="s">
        <v>51</v>
      </c>
      <c r="B49" s="124" t="s">
        <v>162</v>
      </c>
      <c r="C49" s="125"/>
      <c r="D49" s="124" t="s">
        <v>222</v>
      </c>
      <c r="E49" s="125"/>
      <c r="F49" s="126" t="s">
        <v>42</v>
      </c>
      <c r="G49" s="127"/>
      <c r="H49" s="127"/>
      <c r="I49" s="127"/>
      <c r="J49" s="127"/>
      <c r="K49" s="128"/>
      <c r="L49" s="79" t="s">
        <v>243</v>
      </c>
    </row>
    <row r="50" spans="1:15" ht="21" customHeight="1">
      <c r="A50" s="8" t="s">
        <v>52</v>
      </c>
      <c r="B50" s="96"/>
      <c r="C50" s="97"/>
      <c r="D50" s="96" t="s">
        <v>224</v>
      </c>
      <c r="E50" s="97"/>
      <c r="F50" s="121" t="s">
        <v>223</v>
      </c>
      <c r="G50" s="122"/>
      <c r="H50" s="122"/>
      <c r="I50" s="122"/>
      <c r="J50" s="122"/>
      <c r="K50" s="123"/>
      <c r="L50" s="80"/>
    </row>
    <row r="51" spans="1:15" ht="21" customHeight="1">
      <c r="A51" s="8"/>
      <c r="B51" s="96" t="s">
        <v>163</v>
      </c>
      <c r="C51" s="97"/>
      <c r="D51" s="96" t="s">
        <v>171</v>
      </c>
      <c r="E51" s="97"/>
      <c r="F51" s="93" t="s">
        <v>225</v>
      </c>
      <c r="G51" s="94"/>
      <c r="H51" s="94"/>
      <c r="I51" s="94"/>
      <c r="J51" s="94"/>
      <c r="K51" s="95"/>
      <c r="L51" s="80"/>
    </row>
    <row r="52" spans="1:15" ht="21" customHeight="1">
      <c r="A52" s="8"/>
      <c r="B52" s="96"/>
      <c r="C52" s="97"/>
      <c r="D52" s="96" t="s">
        <v>172</v>
      </c>
      <c r="E52" s="97"/>
      <c r="F52" s="98" t="s">
        <v>226</v>
      </c>
      <c r="G52" s="112"/>
      <c r="H52" s="112"/>
      <c r="I52" s="112"/>
      <c r="J52" s="112"/>
      <c r="K52" s="113"/>
      <c r="L52" s="80"/>
    </row>
    <row r="53" spans="1:15" ht="21" customHeight="1">
      <c r="A53" s="8"/>
      <c r="B53" s="96"/>
      <c r="C53" s="97"/>
      <c r="D53" s="96" t="s">
        <v>173</v>
      </c>
      <c r="E53" s="97"/>
      <c r="F53" s="93" t="s">
        <v>227</v>
      </c>
      <c r="G53" s="94"/>
      <c r="H53" s="94"/>
      <c r="I53" s="94"/>
      <c r="J53" s="94"/>
      <c r="K53" s="95"/>
      <c r="L53" s="80"/>
    </row>
    <row r="54" spans="1:15" ht="21" customHeight="1">
      <c r="A54" s="8"/>
      <c r="B54" s="96" t="s">
        <v>231</v>
      </c>
      <c r="C54" s="97"/>
      <c r="D54" s="96" t="s">
        <v>229</v>
      </c>
      <c r="E54" s="97"/>
      <c r="F54" s="93" t="s">
        <v>228</v>
      </c>
      <c r="G54" s="94"/>
      <c r="H54" s="94"/>
      <c r="I54" s="94"/>
      <c r="J54" s="94"/>
      <c r="K54" s="95"/>
      <c r="L54" s="80"/>
    </row>
    <row r="55" spans="1:15" ht="21" customHeight="1" thickBot="1">
      <c r="A55" s="8"/>
      <c r="B55" s="96"/>
      <c r="C55" s="97"/>
      <c r="D55" s="96" t="s">
        <v>230</v>
      </c>
      <c r="E55" s="97"/>
      <c r="F55" s="98" t="s">
        <v>186</v>
      </c>
      <c r="G55" s="112"/>
      <c r="H55" s="112"/>
      <c r="I55" s="112"/>
      <c r="J55" s="112"/>
      <c r="K55" s="113"/>
      <c r="L55" s="84"/>
    </row>
    <row r="56" spans="1:15" ht="21" customHeight="1" thickBot="1">
      <c r="A56" s="10"/>
      <c r="B56" s="114"/>
      <c r="C56" s="115"/>
      <c r="D56" s="116" t="s">
        <v>6</v>
      </c>
      <c r="E56" s="117"/>
      <c r="F56" s="118" t="s">
        <v>245</v>
      </c>
      <c r="G56" s="119"/>
      <c r="H56" s="119"/>
      <c r="I56" s="119"/>
      <c r="J56" s="119"/>
      <c r="K56" s="120"/>
      <c r="L56" s="13"/>
    </row>
    <row r="57" spans="1:15" ht="21" customHeight="1">
      <c r="A57" s="7" t="s">
        <v>179</v>
      </c>
      <c r="B57" s="96" t="s">
        <v>232</v>
      </c>
      <c r="C57" s="97"/>
      <c r="D57" s="96" t="s">
        <v>233</v>
      </c>
      <c r="E57" s="97"/>
      <c r="F57" s="93" t="s">
        <v>234</v>
      </c>
      <c r="G57" s="94"/>
      <c r="H57" s="94"/>
      <c r="I57" s="94"/>
      <c r="J57" s="94"/>
      <c r="K57" s="95"/>
      <c r="L57" s="79" t="s">
        <v>244</v>
      </c>
    </row>
    <row r="58" spans="1:15" ht="21" customHeight="1">
      <c r="A58" s="8" t="s">
        <v>53</v>
      </c>
      <c r="B58" s="96"/>
      <c r="C58" s="97"/>
      <c r="D58" s="96" t="s">
        <v>239</v>
      </c>
      <c r="E58" s="97"/>
      <c r="F58" s="145" t="s">
        <v>235</v>
      </c>
      <c r="G58" s="146"/>
      <c r="H58" s="146"/>
      <c r="I58" s="146"/>
      <c r="J58" s="146"/>
      <c r="K58" s="147"/>
      <c r="L58" s="80"/>
    </row>
    <row r="59" spans="1:15" s="68" customFormat="1" ht="21" customHeight="1">
      <c r="A59" s="8"/>
      <c r="B59" s="96"/>
      <c r="C59" s="97"/>
      <c r="D59" s="96" t="s">
        <v>240</v>
      </c>
      <c r="E59" s="97"/>
      <c r="F59" s="145" t="s">
        <v>236</v>
      </c>
      <c r="G59" s="146"/>
      <c r="H59" s="146"/>
      <c r="I59" s="146"/>
      <c r="J59" s="146"/>
      <c r="K59" s="147"/>
      <c r="L59" s="80"/>
      <c r="O59" s="12"/>
    </row>
    <row r="60" spans="1:15" s="68" customFormat="1" ht="21" customHeight="1">
      <c r="A60" s="8"/>
      <c r="B60" s="96"/>
      <c r="C60" s="97"/>
      <c r="D60" s="96" t="s">
        <v>241</v>
      </c>
      <c r="E60" s="97"/>
      <c r="F60" s="145" t="s">
        <v>237</v>
      </c>
      <c r="G60" s="146"/>
      <c r="H60" s="146"/>
      <c r="I60" s="146"/>
      <c r="J60" s="146"/>
      <c r="K60" s="147"/>
      <c r="L60" s="80"/>
      <c r="O60" s="12"/>
    </row>
    <row r="61" spans="1:15" s="68" customFormat="1" ht="21" customHeight="1" thickBot="1">
      <c r="A61" s="8"/>
      <c r="B61" s="96" t="s">
        <v>147</v>
      </c>
      <c r="C61" s="97"/>
      <c r="D61" s="96" t="s">
        <v>242</v>
      </c>
      <c r="E61" s="97"/>
      <c r="F61" s="145" t="s">
        <v>238</v>
      </c>
      <c r="G61" s="146"/>
      <c r="H61" s="146"/>
      <c r="I61" s="146"/>
      <c r="J61" s="146"/>
      <c r="K61" s="147"/>
      <c r="L61" s="80"/>
      <c r="O61" s="12"/>
    </row>
    <row r="62" spans="1:15" ht="35.25" customHeight="1" thickBot="1">
      <c r="A62" s="4" t="s">
        <v>7</v>
      </c>
      <c r="B62" s="139" t="s">
        <v>175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1"/>
    </row>
    <row r="63" spans="1:15" ht="15" customHeight="1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</row>
  </sheetData>
  <mergeCells count="168">
    <mergeCell ref="F59:K59"/>
    <mergeCell ref="F60:K60"/>
    <mergeCell ref="F61:K61"/>
    <mergeCell ref="D59:E59"/>
    <mergeCell ref="D60:E60"/>
    <mergeCell ref="D61:E61"/>
    <mergeCell ref="B59:C59"/>
    <mergeCell ref="B60:C60"/>
    <mergeCell ref="B61:C61"/>
    <mergeCell ref="I9:L9"/>
    <mergeCell ref="A10:L10"/>
    <mergeCell ref="A11:B11"/>
    <mergeCell ref="C11:L11"/>
    <mergeCell ref="A13:L13"/>
    <mergeCell ref="A12:B12"/>
    <mergeCell ref="C12:L12"/>
    <mergeCell ref="A1:L1"/>
    <mergeCell ref="A3:L3"/>
    <mergeCell ref="B4:G4"/>
    <mergeCell ref="K4:L4"/>
    <mergeCell ref="B8:C8"/>
    <mergeCell ref="E8:G8"/>
    <mergeCell ref="I8:L8"/>
    <mergeCell ref="A2:L2"/>
    <mergeCell ref="B5:G5"/>
    <mergeCell ref="I5:L5"/>
    <mergeCell ref="B6:G6"/>
    <mergeCell ref="I6:L6"/>
    <mergeCell ref="B7:C7"/>
    <mergeCell ref="E7:G7"/>
    <mergeCell ref="I7:L7"/>
    <mergeCell ref="B58:C58"/>
    <mergeCell ref="D30:E30"/>
    <mergeCell ref="F30:K30"/>
    <mergeCell ref="B29:C29"/>
    <mergeCell ref="F26:K26"/>
    <mergeCell ref="B14:C14"/>
    <mergeCell ref="D14:E14"/>
    <mergeCell ref="F14:K14"/>
    <mergeCell ref="D15:E15"/>
    <mergeCell ref="B22:C22"/>
    <mergeCell ref="D22:E22"/>
    <mergeCell ref="F22:K22"/>
    <mergeCell ref="B16:C16"/>
    <mergeCell ref="D16:E16"/>
    <mergeCell ref="F16:K16"/>
    <mergeCell ref="B18:C18"/>
    <mergeCell ref="F17:K17"/>
    <mergeCell ref="B15:C15"/>
    <mergeCell ref="F15:K15"/>
    <mergeCell ref="B19:C19"/>
    <mergeCell ref="B20:C20"/>
    <mergeCell ref="B26:C26"/>
    <mergeCell ref="F18:K20"/>
    <mergeCell ref="D21:E21"/>
    <mergeCell ref="F21:K21"/>
    <mergeCell ref="B21:C21"/>
    <mergeCell ref="A63:L63"/>
    <mergeCell ref="B62:L62"/>
    <mergeCell ref="B31:C31"/>
    <mergeCell ref="D57:E57"/>
    <mergeCell ref="B57:C57"/>
    <mergeCell ref="F57:K57"/>
    <mergeCell ref="B47:C47"/>
    <mergeCell ref="D47:E47"/>
    <mergeCell ref="F47:K47"/>
    <mergeCell ref="B48:C48"/>
    <mergeCell ref="D48:E48"/>
    <mergeCell ref="F48:K48"/>
    <mergeCell ref="F58:K58"/>
    <mergeCell ref="D58:E58"/>
    <mergeCell ref="D27:E27"/>
    <mergeCell ref="D29:E29"/>
    <mergeCell ref="F28:K28"/>
    <mergeCell ref="D28:E28"/>
    <mergeCell ref="D31:E31"/>
    <mergeCell ref="B23:C23"/>
    <mergeCell ref="D23:E23"/>
    <mergeCell ref="F23:K23"/>
    <mergeCell ref="B24:C24"/>
    <mergeCell ref="D24:E24"/>
    <mergeCell ref="F24:K24"/>
    <mergeCell ref="B30:C30"/>
    <mergeCell ref="F25:K25"/>
    <mergeCell ref="B25:C25"/>
    <mergeCell ref="D25:E25"/>
    <mergeCell ref="D26:E26"/>
    <mergeCell ref="F27:K27"/>
    <mergeCell ref="B27:C27"/>
    <mergeCell ref="B38:C38"/>
    <mergeCell ref="D38:E38"/>
    <mergeCell ref="F38:K38"/>
    <mergeCell ref="B34:C34"/>
    <mergeCell ref="B35:C35"/>
    <mergeCell ref="B37:C37"/>
    <mergeCell ref="B28:C28"/>
    <mergeCell ref="B32:C32"/>
    <mergeCell ref="D32:E32"/>
    <mergeCell ref="F32:K32"/>
    <mergeCell ref="B33:C33"/>
    <mergeCell ref="D33:E33"/>
    <mergeCell ref="F33:K33"/>
    <mergeCell ref="F29:K29"/>
    <mergeCell ref="F31:K31"/>
    <mergeCell ref="F36:K36"/>
    <mergeCell ref="D36:E36"/>
    <mergeCell ref="B36:C36"/>
    <mergeCell ref="B46:C46"/>
    <mergeCell ref="D46:E46"/>
    <mergeCell ref="F46:K46"/>
    <mergeCell ref="B49:C49"/>
    <mergeCell ref="D49:E49"/>
    <mergeCell ref="F49:K49"/>
    <mergeCell ref="D34:E34"/>
    <mergeCell ref="F34:K34"/>
    <mergeCell ref="B40:C40"/>
    <mergeCell ref="D40:E40"/>
    <mergeCell ref="F40:K40"/>
    <mergeCell ref="D35:E35"/>
    <mergeCell ref="F35:K35"/>
    <mergeCell ref="D37:E37"/>
    <mergeCell ref="F37:K37"/>
    <mergeCell ref="F43:K43"/>
    <mergeCell ref="B44:C44"/>
    <mergeCell ref="B45:C45"/>
    <mergeCell ref="B41:C41"/>
    <mergeCell ref="D41:E41"/>
    <mergeCell ref="F41:K41"/>
    <mergeCell ref="B42:C42"/>
    <mergeCell ref="D42:E42"/>
    <mergeCell ref="F42:K42"/>
    <mergeCell ref="F56:K56"/>
    <mergeCell ref="B52:C52"/>
    <mergeCell ref="D52:E52"/>
    <mergeCell ref="F52:K52"/>
    <mergeCell ref="B53:C53"/>
    <mergeCell ref="D53:E53"/>
    <mergeCell ref="F53:K53"/>
    <mergeCell ref="B50:C50"/>
    <mergeCell ref="D50:E50"/>
    <mergeCell ref="F50:K50"/>
    <mergeCell ref="B51:C51"/>
    <mergeCell ref="D51:E51"/>
    <mergeCell ref="F51:K51"/>
    <mergeCell ref="L57:L61"/>
    <mergeCell ref="L15:L22"/>
    <mergeCell ref="L24:L30"/>
    <mergeCell ref="L32:L40"/>
    <mergeCell ref="L42:L47"/>
    <mergeCell ref="L49:L55"/>
    <mergeCell ref="D17:E17"/>
    <mergeCell ref="B17:C17"/>
    <mergeCell ref="D18:E20"/>
    <mergeCell ref="F54:K54"/>
    <mergeCell ref="D54:E54"/>
    <mergeCell ref="B54:C54"/>
    <mergeCell ref="F39:K39"/>
    <mergeCell ref="D39:E39"/>
    <mergeCell ref="B39:C39"/>
    <mergeCell ref="F44:K45"/>
    <mergeCell ref="B43:C43"/>
    <mergeCell ref="D43:E43"/>
    <mergeCell ref="D44:E45"/>
    <mergeCell ref="B55:C55"/>
    <mergeCell ref="D55:E55"/>
    <mergeCell ref="F55:K55"/>
    <mergeCell ref="B56:C56"/>
    <mergeCell ref="D56:E56"/>
  </mergeCells>
  <phoneticPr fontId="21" type="noConversion"/>
  <hyperlinks>
    <hyperlink ref="E8" r:id="rId1"/>
  </hyperlinks>
  <printOptions horizontalCentered="1"/>
  <pageMargins left="0.74803149606299213" right="0.74803149606299213" top="0.39370078740157483" bottom="0.39370078740157483" header="0.39370078740157483" footer="0.39370078740157483"/>
  <pageSetup scale="53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tabSelected="1" view="pageBreakPreview" zoomScaleNormal="85" zoomScaleSheetLayoutView="100" workbookViewId="0">
      <selection activeCell="N18" sqref="N18"/>
    </sheetView>
  </sheetViews>
  <sheetFormatPr defaultRowHeight="16.5"/>
  <cols>
    <col min="1" max="1" width="2" style="75" customWidth="1"/>
    <col min="2" max="2" width="10.875" style="75" customWidth="1"/>
    <col min="3" max="3" width="14.5" style="75" customWidth="1"/>
    <col min="4" max="4" width="15.375" style="75" customWidth="1"/>
    <col min="5" max="5" width="31.375" style="75" customWidth="1"/>
    <col min="6" max="6" width="10.875" style="75" customWidth="1"/>
    <col min="7" max="7" width="5.5" style="75" customWidth="1"/>
    <col min="8" max="8" width="6" style="75" customWidth="1"/>
    <col min="9" max="9" width="16.25" style="75" customWidth="1"/>
    <col min="10" max="10" width="10.25" style="75" customWidth="1"/>
    <col min="11" max="11" width="2.125" style="75" customWidth="1"/>
    <col min="12" max="12" width="18.125" style="75" customWidth="1"/>
    <col min="13" max="13" width="18.25" style="75" customWidth="1"/>
    <col min="14" max="16384" width="9" style="75"/>
  </cols>
  <sheetData>
    <row r="1" spans="2:13" ht="38.25">
      <c r="B1" s="236" t="s">
        <v>60</v>
      </c>
      <c r="C1" s="237"/>
      <c r="D1" s="237"/>
      <c r="E1" s="237"/>
      <c r="F1" s="237"/>
      <c r="G1" s="237"/>
      <c r="H1" s="237"/>
      <c r="I1" s="237"/>
      <c r="J1" s="237"/>
    </row>
    <row r="2" spans="2:13" ht="17.25" thickBot="1">
      <c r="B2" s="238"/>
      <c r="C2" s="238"/>
      <c r="D2" s="238"/>
      <c r="E2" s="238"/>
      <c r="F2" s="238"/>
      <c r="G2" s="238"/>
      <c r="H2" s="238"/>
      <c r="I2" s="238"/>
      <c r="J2" s="238"/>
    </row>
    <row r="3" spans="2:13">
      <c r="B3" s="16" t="s">
        <v>61</v>
      </c>
      <c r="C3" s="239" t="s">
        <v>253</v>
      </c>
      <c r="D3" s="239"/>
      <c r="E3" s="240"/>
      <c r="F3" s="17" t="s">
        <v>61</v>
      </c>
      <c r="G3" s="241" t="s">
        <v>27</v>
      </c>
      <c r="H3" s="241"/>
      <c r="I3" s="241"/>
      <c r="J3" s="242"/>
    </row>
    <row r="4" spans="2:13">
      <c r="B4" s="18" t="s">
        <v>63</v>
      </c>
      <c r="C4" s="226" t="s">
        <v>259</v>
      </c>
      <c r="D4" s="226"/>
      <c r="E4" s="227"/>
      <c r="F4" s="19" t="s">
        <v>64</v>
      </c>
      <c r="G4" s="228" t="s">
        <v>34</v>
      </c>
      <c r="H4" s="228"/>
      <c r="I4" s="228"/>
      <c r="J4" s="229"/>
    </row>
    <row r="5" spans="2:13">
      <c r="B5" s="18" t="s">
        <v>65</v>
      </c>
      <c r="C5" s="222" t="s">
        <v>102</v>
      </c>
      <c r="D5" s="222"/>
      <c r="E5" s="223"/>
      <c r="F5" s="19" t="s">
        <v>66</v>
      </c>
      <c r="G5" s="224" t="s">
        <v>67</v>
      </c>
      <c r="H5" s="224"/>
      <c r="I5" s="224"/>
      <c r="J5" s="225"/>
    </row>
    <row r="6" spans="2:13">
      <c r="B6" s="18" t="s">
        <v>103</v>
      </c>
      <c r="C6" s="226" t="s">
        <v>254</v>
      </c>
      <c r="D6" s="226"/>
      <c r="E6" s="227"/>
      <c r="F6" s="19" t="s">
        <v>68</v>
      </c>
      <c r="G6" s="228" t="s">
        <v>69</v>
      </c>
      <c r="H6" s="228"/>
      <c r="I6" s="228"/>
      <c r="J6" s="229"/>
    </row>
    <row r="7" spans="2:13" ht="17.25" thickBot="1">
      <c r="B7" s="20" t="s">
        <v>104</v>
      </c>
      <c r="C7" s="230" t="s">
        <v>255</v>
      </c>
      <c r="D7" s="231"/>
      <c r="E7" s="232"/>
      <c r="F7" s="21" t="s">
        <v>70</v>
      </c>
      <c r="G7" s="233">
        <v>45918</v>
      </c>
      <c r="H7" s="234"/>
      <c r="I7" s="234"/>
      <c r="J7" s="235"/>
    </row>
    <row r="8" spans="2:13" ht="11.25" customHeight="1">
      <c r="B8" s="22"/>
      <c r="C8" s="22"/>
      <c r="D8" s="22"/>
      <c r="E8" s="22"/>
      <c r="F8" s="23"/>
      <c r="G8" s="24"/>
      <c r="H8" s="24"/>
      <c r="I8" s="24"/>
      <c r="J8" s="24"/>
    </row>
    <row r="9" spans="2:13" ht="9" customHeight="1">
      <c r="B9" s="212" t="str">
        <f>"『"&amp;C12&amp;"』에 대한 세부견적서를 아래와 같이 전달드립니다."</f>
        <v>『싱가포르 인플루언서 (오버킬Overkill) 초청 팸투어 』에 대한 세부견적서를 아래와 같이 전달드립니다.</v>
      </c>
      <c r="C9" s="212"/>
      <c r="D9" s="212"/>
      <c r="E9" s="212"/>
      <c r="F9" s="212"/>
      <c r="G9" s="212"/>
      <c r="H9" s="212"/>
      <c r="I9" s="212"/>
      <c r="J9" s="212"/>
    </row>
    <row r="10" spans="2:13" ht="9" customHeight="1">
      <c r="B10" s="212"/>
      <c r="C10" s="212"/>
      <c r="D10" s="212"/>
      <c r="E10" s="212"/>
      <c r="F10" s="212"/>
      <c r="G10" s="212"/>
      <c r="H10" s="212"/>
      <c r="I10" s="212"/>
      <c r="J10" s="212"/>
    </row>
    <row r="11" spans="2:13" ht="19.5" customHeight="1">
      <c r="B11" s="213" t="s">
        <v>71</v>
      </c>
      <c r="C11" s="214"/>
      <c r="D11" s="214"/>
      <c r="E11" s="214"/>
      <c r="F11" s="214"/>
      <c r="G11" s="214"/>
      <c r="H11" s="214"/>
      <c r="I11" s="214"/>
      <c r="J11" s="214"/>
    </row>
    <row r="12" spans="2:13" ht="21" customHeight="1">
      <c r="B12" s="25" t="s">
        <v>72</v>
      </c>
      <c r="C12" s="26" t="s">
        <v>260</v>
      </c>
      <c r="D12" s="27"/>
      <c r="E12" s="27"/>
    </row>
    <row r="13" spans="2:13" ht="21" customHeight="1">
      <c r="B13" s="25" t="s">
        <v>73</v>
      </c>
      <c r="C13" s="26" t="s">
        <v>106</v>
      </c>
      <c r="D13" s="27"/>
      <c r="E13" s="27"/>
    </row>
    <row r="14" spans="2:13" ht="17.25">
      <c r="B14" s="25" t="s">
        <v>74</v>
      </c>
      <c r="C14" s="215">
        <f>H24</f>
        <v>2471700</v>
      </c>
      <c r="D14" s="215"/>
      <c r="E14" s="27"/>
    </row>
    <row r="15" spans="2:13" ht="23.25" customHeight="1" thickBot="1">
      <c r="B15" s="25"/>
      <c r="C15" s="28"/>
      <c r="D15" s="27"/>
      <c r="E15" s="27"/>
      <c r="M15" s="29" t="s">
        <v>75</v>
      </c>
    </row>
    <row r="16" spans="2:13" ht="23.25" customHeight="1">
      <c r="B16" s="30" t="s">
        <v>76</v>
      </c>
      <c r="C16" s="31" t="s">
        <v>77</v>
      </c>
      <c r="D16" s="216" t="s">
        <v>78</v>
      </c>
      <c r="E16" s="217"/>
      <c r="F16" s="31" t="s">
        <v>79</v>
      </c>
      <c r="G16" s="31" t="s">
        <v>80</v>
      </c>
      <c r="H16" s="31" t="s">
        <v>81</v>
      </c>
      <c r="I16" s="31" t="s">
        <v>82</v>
      </c>
      <c r="J16" s="32" t="s">
        <v>83</v>
      </c>
      <c r="K16" s="33"/>
      <c r="L16" s="34" t="s">
        <v>84</v>
      </c>
      <c r="M16" s="35" t="s">
        <v>85</v>
      </c>
    </row>
    <row r="17" spans="2:14" ht="22.5" customHeight="1">
      <c r="B17" s="218"/>
      <c r="C17" s="77" t="s">
        <v>115</v>
      </c>
      <c r="D17" s="220" t="s">
        <v>252</v>
      </c>
      <c r="E17" s="220"/>
      <c r="F17" s="36">
        <v>350000</v>
      </c>
      <c r="G17" s="37">
        <v>6</v>
      </c>
      <c r="H17" s="50" t="s">
        <v>114</v>
      </c>
      <c r="I17" s="39">
        <f>F17*G17</f>
        <v>2100000</v>
      </c>
      <c r="J17" s="40"/>
      <c r="L17" s="42">
        <f>250000*6</f>
        <v>1500000</v>
      </c>
      <c r="M17" s="43">
        <f t="shared" ref="M17" si="0">I17-L17</f>
        <v>600000</v>
      </c>
      <c r="N17" s="75" t="s">
        <v>273</v>
      </c>
    </row>
    <row r="18" spans="2:14" ht="21.95" customHeight="1" thickBot="1">
      <c r="B18" s="219"/>
      <c r="C18" s="205" t="s">
        <v>256</v>
      </c>
      <c r="D18" s="206"/>
      <c r="E18" s="206"/>
      <c r="F18" s="206"/>
      <c r="G18" s="221"/>
      <c r="H18" s="207">
        <f>SUM(I17:I17)</f>
        <v>2100000</v>
      </c>
      <c r="I18" s="208"/>
      <c r="J18" s="53"/>
      <c r="L18" s="54"/>
      <c r="M18" s="44" t="s">
        <v>38</v>
      </c>
    </row>
    <row r="19" spans="2:14" ht="21.95" customHeight="1">
      <c r="B19" s="201" t="s">
        <v>89</v>
      </c>
      <c r="C19" s="55" t="s">
        <v>90</v>
      </c>
      <c r="D19" s="203" t="s">
        <v>251</v>
      </c>
      <c r="E19" s="204"/>
      <c r="F19" s="45">
        <f>H18*0.07</f>
        <v>147000</v>
      </c>
      <c r="G19" s="46">
        <v>1</v>
      </c>
      <c r="H19" s="56" t="s">
        <v>87</v>
      </c>
      <c r="I19" s="57">
        <f>F19*G19</f>
        <v>147000</v>
      </c>
      <c r="J19" s="58"/>
      <c r="L19" s="54" t="s">
        <v>38</v>
      </c>
      <c r="M19" s="43">
        <f>I19</f>
        <v>147000</v>
      </c>
    </row>
    <row r="20" spans="2:14" ht="21.95" customHeight="1" thickBot="1">
      <c r="B20" s="202"/>
      <c r="C20" s="205" t="s">
        <v>257</v>
      </c>
      <c r="D20" s="206"/>
      <c r="E20" s="206"/>
      <c r="F20" s="206"/>
      <c r="G20" s="206"/>
      <c r="H20" s="207">
        <f>I19</f>
        <v>147000</v>
      </c>
      <c r="I20" s="208"/>
      <c r="J20" s="53"/>
      <c r="L20" s="59" t="s">
        <v>92</v>
      </c>
      <c r="M20" s="60">
        <f>SUM(M17:M19)</f>
        <v>747000</v>
      </c>
    </row>
    <row r="21" spans="2:14" ht="15" customHeight="1">
      <c r="B21" s="209"/>
      <c r="C21" s="209"/>
      <c r="D21" s="209"/>
      <c r="E21" s="209"/>
      <c r="F21" s="209"/>
      <c r="G21" s="209"/>
      <c r="H21" s="209"/>
      <c r="I21" s="209"/>
      <c r="J21" s="209"/>
      <c r="L21" s="210"/>
      <c r="M21" s="210"/>
    </row>
    <row r="22" spans="2:14" ht="21.95" customHeight="1">
      <c r="B22" s="192" t="s">
        <v>258</v>
      </c>
      <c r="C22" s="193"/>
      <c r="D22" s="193"/>
      <c r="E22" s="193"/>
      <c r="F22" s="193"/>
      <c r="G22" s="194"/>
      <c r="H22" s="195">
        <f>H18+H20</f>
        <v>2247000</v>
      </c>
      <c r="I22" s="196"/>
      <c r="J22" s="196"/>
      <c r="L22" s="211"/>
      <c r="M22" s="211"/>
    </row>
    <row r="23" spans="2:14" ht="21.95" customHeight="1">
      <c r="B23" s="192" t="s">
        <v>94</v>
      </c>
      <c r="C23" s="193"/>
      <c r="D23" s="193"/>
      <c r="E23" s="193"/>
      <c r="F23" s="193"/>
      <c r="G23" s="194"/>
      <c r="H23" s="195">
        <f>H22*0.1</f>
        <v>224700</v>
      </c>
      <c r="I23" s="196"/>
      <c r="J23" s="196"/>
      <c r="M23" s="61"/>
    </row>
    <row r="24" spans="2:14" ht="21.95" customHeight="1">
      <c r="B24" s="197" t="s">
        <v>95</v>
      </c>
      <c r="C24" s="198"/>
      <c r="D24" s="198"/>
      <c r="E24" s="198"/>
      <c r="F24" s="198"/>
      <c r="G24" s="199"/>
      <c r="H24" s="200">
        <f>H22+H23</f>
        <v>2471700</v>
      </c>
      <c r="I24" s="200"/>
      <c r="J24" s="200"/>
    </row>
    <row r="25" spans="2:14" ht="6.75" customHeight="1"/>
    <row r="26" spans="2:14" ht="10.5" customHeight="1"/>
    <row r="27" spans="2:14" ht="9.75" customHeight="1"/>
  </sheetData>
  <mergeCells count="32">
    <mergeCell ref="B1:J1"/>
    <mergeCell ref="B2:J2"/>
    <mergeCell ref="C3:E3"/>
    <mergeCell ref="G3:J3"/>
    <mergeCell ref="C4:E4"/>
    <mergeCell ref="G4:J4"/>
    <mergeCell ref="C5:E5"/>
    <mergeCell ref="G5:J5"/>
    <mergeCell ref="C6:E6"/>
    <mergeCell ref="G6:J6"/>
    <mergeCell ref="C7:E7"/>
    <mergeCell ref="G7:J7"/>
    <mergeCell ref="L21:M22"/>
    <mergeCell ref="B22:G22"/>
    <mergeCell ref="H22:J22"/>
    <mergeCell ref="B9:J10"/>
    <mergeCell ref="B11:J11"/>
    <mergeCell ref="C14:D14"/>
    <mergeCell ref="D16:E16"/>
    <mergeCell ref="B17:B18"/>
    <mergeCell ref="D17:E17"/>
    <mergeCell ref="C18:G18"/>
    <mergeCell ref="H18:I18"/>
    <mergeCell ref="B23:G23"/>
    <mergeCell ref="H23:J23"/>
    <mergeCell ref="B24:G24"/>
    <mergeCell ref="H24:J24"/>
    <mergeCell ref="B19:B20"/>
    <mergeCell ref="D19:E19"/>
    <mergeCell ref="C20:G20"/>
    <mergeCell ref="H20:I20"/>
    <mergeCell ref="B21:J21"/>
  </mergeCells>
  <phoneticPr fontId="21" type="noConversion"/>
  <hyperlinks>
    <hyperlink ref="C7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0"/>
  <sheetViews>
    <sheetView view="pageBreakPreview" topLeftCell="A4" zoomScale="85" zoomScaleNormal="85" zoomScaleSheetLayoutView="85" workbookViewId="0">
      <selection activeCell="O17" sqref="O17"/>
    </sheetView>
  </sheetViews>
  <sheetFormatPr defaultRowHeight="16.5"/>
  <cols>
    <col min="1" max="1" width="2" style="75" customWidth="1"/>
    <col min="2" max="2" width="10.875" style="75" customWidth="1"/>
    <col min="3" max="3" width="14.5" style="75" customWidth="1"/>
    <col min="4" max="4" width="15.375" style="75" customWidth="1"/>
    <col min="5" max="5" width="31.375" style="75" customWidth="1"/>
    <col min="6" max="6" width="10.875" style="75" customWidth="1"/>
    <col min="7" max="7" width="5.5" style="75" customWidth="1"/>
    <col min="8" max="8" width="6" style="75" customWidth="1"/>
    <col min="9" max="9" width="16.25" style="75" customWidth="1"/>
    <col min="10" max="10" width="10.25" style="75" customWidth="1"/>
    <col min="11" max="11" width="2.125" style="75" customWidth="1"/>
    <col min="12" max="12" width="18.125" style="75" customWidth="1"/>
    <col min="13" max="13" width="18.25" style="75" customWidth="1"/>
    <col min="14" max="16384" width="9" style="75"/>
  </cols>
  <sheetData>
    <row r="1" spans="2:13" ht="38.25">
      <c r="B1" s="236" t="s">
        <v>60</v>
      </c>
      <c r="C1" s="237"/>
      <c r="D1" s="237"/>
      <c r="E1" s="237"/>
      <c r="F1" s="237"/>
      <c r="G1" s="237"/>
      <c r="H1" s="237"/>
      <c r="I1" s="237"/>
      <c r="J1" s="237"/>
    </row>
    <row r="2" spans="2:13" ht="17.25" thickBot="1">
      <c r="B2" s="238"/>
      <c r="C2" s="238"/>
      <c r="D2" s="238"/>
      <c r="E2" s="238"/>
      <c r="F2" s="238"/>
      <c r="G2" s="238"/>
      <c r="H2" s="238"/>
      <c r="I2" s="238"/>
      <c r="J2" s="238"/>
    </row>
    <row r="3" spans="2:13">
      <c r="B3" s="16" t="s">
        <v>61</v>
      </c>
      <c r="C3" s="239" t="s">
        <v>192</v>
      </c>
      <c r="D3" s="239"/>
      <c r="E3" s="240"/>
      <c r="F3" s="17" t="s">
        <v>61</v>
      </c>
      <c r="G3" s="241" t="s">
        <v>27</v>
      </c>
      <c r="H3" s="241"/>
      <c r="I3" s="241"/>
      <c r="J3" s="242"/>
    </row>
    <row r="4" spans="2:13">
      <c r="B4" s="18" t="s">
        <v>63</v>
      </c>
      <c r="C4" s="226" t="s">
        <v>101</v>
      </c>
      <c r="D4" s="226"/>
      <c r="E4" s="227"/>
      <c r="F4" s="19" t="s">
        <v>64</v>
      </c>
      <c r="G4" s="228" t="s">
        <v>34</v>
      </c>
      <c r="H4" s="228"/>
      <c r="I4" s="228"/>
      <c r="J4" s="229"/>
    </row>
    <row r="5" spans="2:13">
      <c r="B5" s="18" t="s">
        <v>65</v>
      </c>
      <c r="C5" s="222" t="s">
        <v>102</v>
      </c>
      <c r="D5" s="222"/>
      <c r="E5" s="223"/>
      <c r="F5" s="19" t="s">
        <v>66</v>
      </c>
      <c r="G5" s="224" t="s">
        <v>67</v>
      </c>
      <c r="H5" s="224"/>
      <c r="I5" s="224"/>
      <c r="J5" s="225"/>
    </row>
    <row r="6" spans="2:13">
      <c r="B6" s="18" t="s">
        <v>103</v>
      </c>
      <c r="C6" s="226" t="s">
        <v>38</v>
      </c>
      <c r="D6" s="226"/>
      <c r="E6" s="227"/>
      <c r="F6" s="19" t="s">
        <v>68</v>
      </c>
      <c r="G6" s="228" t="s">
        <v>69</v>
      </c>
      <c r="H6" s="228"/>
      <c r="I6" s="228"/>
      <c r="J6" s="229"/>
    </row>
    <row r="7" spans="2:13" ht="17.25" thickBot="1">
      <c r="B7" s="20" t="s">
        <v>104</v>
      </c>
      <c r="C7" s="230" t="s">
        <v>38</v>
      </c>
      <c r="D7" s="231"/>
      <c r="E7" s="232"/>
      <c r="F7" s="21" t="s">
        <v>70</v>
      </c>
      <c r="G7" s="233">
        <v>45918</v>
      </c>
      <c r="H7" s="234"/>
      <c r="I7" s="234"/>
      <c r="J7" s="235"/>
    </row>
    <row r="8" spans="2:13" ht="11.25" customHeight="1">
      <c r="B8" s="22"/>
      <c r="C8" s="22"/>
      <c r="D8" s="22"/>
      <c r="E8" s="22"/>
      <c r="F8" s="23"/>
      <c r="G8" s="24"/>
      <c r="H8" s="24"/>
      <c r="I8" s="24"/>
      <c r="J8" s="24"/>
    </row>
    <row r="9" spans="2:13" ht="9" customHeight="1">
      <c r="B9" s="212" t="str">
        <f>"『"&amp;C12&amp;"』에 대한 세부견적서를 아래와 같이 전달드립니다."</f>
        <v>『KTO 공동 싱가포르 인플루언서 (오버킬Overkill) 초청 팸투어 』에 대한 세부견적서를 아래와 같이 전달드립니다.</v>
      </c>
      <c r="C9" s="212"/>
      <c r="D9" s="212"/>
      <c r="E9" s="212"/>
      <c r="F9" s="212"/>
      <c r="G9" s="212"/>
      <c r="H9" s="212"/>
      <c r="I9" s="212"/>
      <c r="J9" s="212"/>
    </row>
    <row r="10" spans="2:13" ht="9" customHeight="1">
      <c r="B10" s="212"/>
      <c r="C10" s="212"/>
      <c r="D10" s="212"/>
      <c r="E10" s="212"/>
      <c r="F10" s="212"/>
      <c r="G10" s="212"/>
      <c r="H10" s="212"/>
      <c r="I10" s="212"/>
      <c r="J10" s="212"/>
    </row>
    <row r="11" spans="2:13" ht="19.5" customHeight="1">
      <c r="B11" s="213" t="s">
        <v>71</v>
      </c>
      <c r="C11" s="214"/>
      <c r="D11" s="214"/>
      <c r="E11" s="214"/>
      <c r="F11" s="214"/>
      <c r="G11" s="214"/>
      <c r="H11" s="214"/>
      <c r="I11" s="214"/>
      <c r="J11" s="214"/>
    </row>
    <row r="12" spans="2:13" ht="21" customHeight="1">
      <c r="B12" s="25" t="s">
        <v>72</v>
      </c>
      <c r="C12" s="26" t="s">
        <v>105</v>
      </c>
      <c r="D12" s="27"/>
      <c r="E12" s="27"/>
    </row>
    <row r="13" spans="2:13" ht="21" customHeight="1">
      <c r="B13" s="25" t="s">
        <v>73</v>
      </c>
      <c r="C13" s="26" t="s">
        <v>106</v>
      </c>
      <c r="D13" s="27"/>
      <c r="E13" s="27"/>
    </row>
    <row r="14" spans="2:13" ht="17.25">
      <c r="B14" s="25" t="s">
        <v>74</v>
      </c>
      <c r="C14" s="215">
        <f>H24</f>
        <v>5508360</v>
      </c>
      <c r="D14" s="215"/>
      <c r="E14" s="27"/>
    </row>
    <row r="15" spans="2:13" ht="23.25" customHeight="1" thickBot="1">
      <c r="B15" s="25"/>
      <c r="C15" s="28"/>
      <c r="D15" s="27"/>
      <c r="E15" s="27"/>
      <c r="M15" s="29" t="s">
        <v>75</v>
      </c>
    </row>
    <row r="16" spans="2:13" ht="23.25" customHeight="1">
      <c r="B16" s="30" t="s">
        <v>76</v>
      </c>
      <c r="C16" s="31" t="s">
        <v>77</v>
      </c>
      <c r="D16" s="216" t="s">
        <v>78</v>
      </c>
      <c r="E16" s="217"/>
      <c r="F16" s="31" t="s">
        <v>79</v>
      </c>
      <c r="G16" s="31" t="s">
        <v>80</v>
      </c>
      <c r="H16" s="31" t="s">
        <v>81</v>
      </c>
      <c r="I16" s="31" t="s">
        <v>82</v>
      </c>
      <c r="J16" s="32" t="s">
        <v>83</v>
      </c>
      <c r="K16" s="33"/>
      <c r="L16" s="34" t="s">
        <v>84</v>
      </c>
      <c r="M16" s="35" t="s">
        <v>85</v>
      </c>
    </row>
    <row r="17" spans="2:14" ht="22.5" customHeight="1">
      <c r="B17" s="218" t="s">
        <v>110</v>
      </c>
      <c r="C17" s="65" t="s">
        <v>112</v>
      </c>
      <c r="D17" s="220" t="s">
        <v>113</v>
      </c>
      <c r="E17" s="220"/>
      <c r="F17" s="36">
        <v>780000</v>
      </c>
      <c r="G17" s="37">
        <v>6</v>
      </c>
      <c r="H17" s="50" t="s">
        <v>114</v>
      </c>
      <c r="I17" s="39">
        <f>F17*G17</f>
        <v>4680000</v>
      </c>
      <c r="J17" s="40"/>
      <c r="L17" s="42">
        <f>2900000+290000</f>
        <v>3190000</v>
      </c>
      <c r="M17" s="43">
        <f t="shared" ref="M17" si="0">I17-L17</f>
        <v>1490000</v>
      </c>
      <c r="N17" s="75" t="s">
        <v>272</v>
      </c>
    </row>
    <row r="18" spans="2:14" ht="21.95" customHeight="1" thickBot="1">
      <c r="B18" s="219"/>
      <c r="C18" s="205" t="s">
        <v>91</v>
      </c>
      <c r="D18" s="206"/>
      <c r="E18" s="206"/>
      <c r="F18" s="206"/>
      <c r="G18" s="206"/>
      <c r="H18" s="207">
        <f>SUM(I17:I17)</f>
        <v>4680000</v>
      </c>
      <c r="I18" s="208"/>
      <c r="J18" s="53"/>
      <c r="L18" s="54"/>
      <c r="M18" s="44" t="s">
        <v>38</v>
      </c>
    </row>
    <row r="19" spans="2:14" ht="21.95" customHeight="1">
      <c r="B19" s="201" t="s">
        <v>89</v>
      </c>
      <c r="C19" s="55" t="s">
        <v>90</v>
      </c>
      <c r="D19" s="203" t="s">
        <v>251</v>
      </c>
      <c r="E19" s="204"/>
      <c r="F19" s="45">
        <f>H18*0.07</f>
        <v>327600.00000000006</v>
      </c>
      <c r="G19" s="46">
        <v>1</v>
      </c>
      <c r="H19" s="56" t="s">
        <v>87</v>
      </c>
      <c r="I19" s="57">
        <f>F19*G19</f>
        <v>327600.00000000006</v>
      </c>
      <c r="J19" s="58"/>
      <c r="L19" s="54" t="s">
        <v>38</v>
      </c>
      <c r="M19" s="43">
        <f>I19</f>
        <v>327600.00000000006</v>
      </c>
    </row>
    <row r="20" spans="2:14" ht="21.95" customHeight="1" thickBot="1">
      <c r="B20" s="202"/>
      <c r="C20" s="205" t="s">
        <v>91</v>
      </c>
      <c r="D20" s="206"/>
      <c r="E20" s="206"/>
      <c r="F20" s="206"/>
      <c r="G20" s="206"/>
      <c r="H20" s="207">
        <f>I19</f>
        <v>327600.00000000006</v>
      </c>
      <c r="I20" s="208"/>
      <c r="J20" s="53"/>
      <c r="L20" s="59" t="s">
        <v>92</v>
      </c>
      <c r="M20" s="60">
        <f>SUM(M17:M19)</f>
        <v>1817600</v>
      </c>
    </row>
    <row r="21" spans="2:14" ht="15" customHeight="1">
      <c r="B21" s="209"/>
      <c r="C21" s="209"/>
      <c r="D21" s="209"/>
      <c r="E21" s="209"/>
      <c r="F21" s="209"/>
      <c r="G21" s="209"/>
      <c r="H21" s="209"/>
      <c r="I21" s="209"/>
      <c r="J21" s="209"/>
      <c r="L21" s="210"/>
      <c r="M21" s="210"/>
    </row>
    <row r="22" spans="2:14" ht="21.95" customHeight="1">
      <c r="B22" s="192" t="s">
        <v>93</v>
      </c>
      <c r="C22" s="193"/>
      <c r="D22" s="193"/>
      <c r="E22" s="193"/>
      <c r="F22" s="193"/>
      <c r="G22" s="194"/>
      <c r="H22" s="195">
        <f>H18+H20</f>
        <v>5007600</v>
      </c>
      <c r="I22" s="196"/>
      <c r="J22" s="196"/>
      <c r="L22" s="211"/>
      <c r="M22" s="211"/>
    </row>
    <row r="23" spans="2:14" ht="21.95" customHeight="1">
      <c r="B23" s="192" t="s">
        <v>94</v>
      </c>
      <c r="C23" s="193"/>
      <c r="D23" s="193"/>
      <c r="E23" s="193"/>
      <c r="F23" s="193"/>
      <c r="G23" s="194"/>
      <c r="H23" s="195">
        <f>H22*0.1</f>
        <v>500760</v>
      </c>
      <c r="I23" s="196"/>
      <c r="J23" s="196"/>
      <c r="M23" s="61"/>
    </row>
    <row r="24" spans="2:14" ht="21.95" customHeight="1">
      <c r="B24" s="197" t="s">
        <v>95</v>
      </c>
      <c r="C24" s="198"/>
      <c r="D24" s="198"/>
      <c r="E24" s="198"/>
      <c r="F24" s="198"/>
      <c r="G24" s="199"/>
      <c r="H24" s="200">
        <f>H22+H23</f>
        <v>5508360</v>
      </c>
      <c r="I24" s="200"/>
      <c r="J24" s="200"/>
    </row>
    <row r="25" spans="2:14" ht="6.75" customHeight="1"/>
    <row r="26" spans="2:14">
      <c r="B26" s="62" t="s">
        <v>96</v>
      </c>
    </row>
    <row r="27" spans="2:14">
      <c r="B27" s="243" t="s">
        <v>97</v>
      </c>
      <c r="C27" s="243"/>
      <c r="D27" s="243"/>
      <c r="E27" s="243"/>
      <c r="F27" s="243"/>
      <c r="G27" s="243"/>
      <c r="H27" s="243"/>
      <c r="I27" s="243"/>
      <c r="J27" s="243"/>
    </row>
    <row r="28" spans="2:14">
      <c r="B28" s="76" t="s">
        <v>98</v>
      </c>
      <c r="C28" s="76"/>
      <c r="D28" s="76"/>
      <c r="E28" s="76"/>
      <c r="F28" s="76"/>
      <c r="G28" s="76"/>
      <c r="H28" s="76"/>
      <c r="I28" s="76"/>
      <c r="J28" s="76"/>
    </row>
    <row r="29" spans="2:14" ht="10.5" customHeight="1"/>
    <row r="30" spans="2:14" ht="9.75" customHeight="1"/>
  </sheetData>
  <mergeCells count="33">
    <mergeCell ref="B1:J1"/>
    <mergeCell ref="B2:J2"/>
    <mergeCell ref="C3:E3"/>
    <mergeCell ref="G3:J3"/>
    <mergeCell ref="C4:E4"/>
    <mergeCell ref="G4:J4"/>
    <mergeCell ref="C5:E5"/>
    <mergeCell ref="G5:J5"/>
    <mergeCell ref="C6:E6"/>
    <mergeCell ref="G6:J6"/>
    <mergeCell ref="C7:E7"/>
    <mergeCell ref="G7:J7"/>
    <mergeCell ref="L21:M22"/>
    <mergeCell ref="B22:G22"/>
    <mergeCell ref="H22:J22"/>
    <mergeCell ref="B9:J10"/>
    <mergeCell ref="B11:J11"/>
    <mergeCell ref="C14:D14"/>
    <mergeCell ref="D16:E16"/>
    <mergeCell ref="B17:B18"/>
    <mergeCell ref="D17:E17"/>
    <mergeCell ref="C18:G18"/>
    <mergeCell ref="H18:I18"/>
    <mergeCell ref="B19:B20"/>
    <mergeCell ref="D19:E19"/>
    <mergeCell ref="C20:G20"/>
    <mergeCell ref="H20:I20"/>
    <mergeCell ref="B21:J21"/>
    <mergeCell ref="B23:G23"/>
    <mergeCell ref="H23:J23"/>
    <mergeCell ref="B24:G24"/>
    <mergeCell ref="H24:J24"/>
    <mergeCell ref="B27:J27"/>
  </mergeCells>
  <phoneticPr fontId="21" type="noConversion"/>
  <hyperlinks>
    <hyperlink ref="C7" r:id="rId1" display="leemj1024@korea.kr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2"/>
  <sheetViews>
    <sheetView zoomScale="85" zoomScaleNormal="85" zoomScaleSheetLayoutView="85" workbookViewId="0">
      <selection activeCell="J28" sqref="J28"/>
    </sheetView>
  </sheetViews>
  <sheetFormatPr defaultRowHeight="16.5"/>
  <cols>
    <col min="1" max="1" width="2" customWidth="1"/>
    <col min="2" max="2" width="10.875" customWidth="1"/>
    <col min="3" max="3" width="14.5" customWidth="1"/>
    <col min="4" max="4" width="15.375" customWidth="1"/>
    <col min="5" max="5" width="31.375" customWidth="1"/>
    <col min="6" max="6" width="10.875" customWidth="1"/>
    <col min="7" max="7" width="5.5" customWidth="1"/>
    <col min="8" max="8" width="6" customWidth="1"/>
    <col min="9" max="9" width="16.25" customWidth="1"/>
    <col min="10" max="10" width="19.75" customWidth="1"/>
    <col min="11" max="11" width="2.125" customWidth="1"/>
    <col min="12" max="12" width="18.125" customWidth="1"/>
    <col min="13" max="13" width="18.25" customWidth="1"/>
  </cols>
  <sheetData>
    <row r="1" spans="2:13" ht="38.25">
      <c r="B1" s="236" t="s">
        <v>60</v>
      </c>
      <c r="C1" s="237"/>
      <c r="D1" s="237"/>
      <c r="E1" s="237"/>
      <c r="F1" s="237"/>
      <c r="G1" s="237"/>
      <c r="H1" s="237"/>
      <c r="I1" s="237"/>
      <c r="J1" s="237"/>
    </row>
    <row r="2" spans="2:13" ht="17.25" thickBot="1">
      <c r="B2" s="238"/>
      <c r="C2" s="238"/>
      <c r="D2" s="238"/>
      <c r="E2" s="238"/>
      <c r="F2" s="238"/>
      <c r="G2" s="238"/>
      <c r="H2" s="238"/>
      <c r="I2" s="238"/>
      <c r="J2" s="238"/>
    </row>
    <row r="3" spans="2:13">
      <c r="B3" s="16" t="s">
        <v>61</v>
      </c>
      <c r="C3" s="239" t="s">
        <v>100</v>
      </c>
      <c r="D3" s="239"/>
      <c r="E3" s="240"/>
      <c r="F3" s="17" t="s">
        <v>61</v>
      </c>
      <c r="G3" s="241" t="s">
        <v>62</v>
      </c>
      <c r="H3" s="241"/>
      <c r="I3" s="241"/>
      <c r="J3" s="242"/>
    </row>
    <row r="4" spans="2:13">
      <c r="B4" s="18" t="s">
        <v>63</v>
      </c>
      <c r="C4" s="226" t="s">
        <v>101</v>
      </c>
      <c r="D4" s="226"/>
      <c r="E4" s="227"/>
      <c r="F4" s="19" t="s">
        <v>64</v>
      </c>
      <c r="G4" s="228" t="s">
        <v>99</v>
      </c>
      <c r="H4" s="228"/>
      <c r="I4" s="228"/>
      <c r="J4" s="229"/>
    </row>
    <row r="5" spans="2:13">
      <c r="B5" s="18" t="s">
        <v>65</v>
      </c>
      <c r="C5" s="222" t="s">
        <v>102</v>
      </c>
      <c r="D5" s="222"/>
      <c r="E5" s="223"/>
      <c r="F5" s="19" t="s">
        <v>66</v>
      </c>
      <c r="G5" s="224" t="s">
        <v>67</v>
      </c>
      <c r="H5" s="224"/>
      <c r="I5" s="224"/>
      <c r="J5" s="225"/>
    </row>
    <row r="6" spans="2:13">
      <c r="B6" s="18" t="s">
        <v>103</v>
      </c>
      <c r="C6" s="226" t="s">
        <v>188</v>
      </c>
      <c r="D6" s="226"/>
      <c r="E6" s="227"/>
      <c r="F6" s="19" t="s">
        <v>68</v>
      </c>
      <c r="G6" s="228" t="s">
        <v>69</v>
      </c>
      <c r="H6" s="228"/>
      <c r="I6" s="228"/>
      <c r="J6" s="229"/>
    </row>
    <row r="7" spans="2:13" ht="17.25" thickBot="1">
      <c r="B7" s="20" t="s">
        <v>104</v>
      </c>
      <c r="C7" s="230" t="s">
        <v>189</v>
      </c>
      <c r="D7" s="231"/>
      <c r="E7" s="232"/>
      <c r="F7" s="21" t="s">
        <v>70</v>
      </c>
      <c r="G7" s="233">
        <v>45901</v>
      </c>
      <c r="H7" s="234"/>
      <c r="I7" s="234"/>
      <c r="J7" s="235"/>
    </row>
    <row r="8" spans="2:13" ht="11.25" customHeight="1">
      <c r="B8" s="22"/>
      <c r="C8" s="22"/>
      <c r="D8" s="22"/>
      <c r="E8" s="22"/>
      <c r="F8" s="23"/>
      <c r="G8" s="24"/>
      <c r="H8" s="24"/>
      <c r="I8" s="24"/>
      <c r="J8" s="24"/>
    </row>
    <row r="9" spans="2:13" ht="9" customHeight="1">
      <c r="B9" s="212" t="str">
        <f>"『"&amp;C12&amp;"』에 대한 세부견적서를 아래와 같이 전달드립니다."</f>
        <v>『KTO 공동 싱가포르 인플루언서 (오버킬Overkill) 초청 팸투어 』에 대한 세부견적서를 아래와 같이 전달드립니다.</v>
      </c>
      <c r="C9" s="212"/>
      <c r="D9" s="212"/>
      <c r="E9" s="212"/>
      <c r="F9" s="212"/>
      <c r="G9" s="212"/>
      <c r="H9" s="212"/>
      <c r="I9" s="212"/>
      <c r="J9" s="212"/>
    </row>
    <row r="10" spans="2:13" ht="9" customHeight="1">
      <c r="B10" s="212"/>
      <c r="C10" s="212"/>
      <c r="D10" s="212"/>
      <c r="E10" s="212"/>
      <c r="F10" s="212"/>
      <c r="G10" s="212"/>
      <c r="H10" s="212"/>
      <c r="I10" s="212"/>
      <c r="J10" s="212"/>
    </row>
    <row r="11" spans="2:13" ht="19.5" customHeight="1">
      <c r="B11" s="213" t="s">
        <v>71</v>
      </c>
      <c r="C11" s="214"/>
      <c r="D11" s="214"/>
      <c r="E11" s="214"/>
      <c r="F11" s="214"/>
      <c r="G11" s="214"/>
      <c r="H11" s="214"/>
      <c r="I11" s="214"/>
      <c r="J11" s="214"/>
    </row>
    <row r="12" spans="2:13" ht="21" customHeight="1">
      <c r="B12" s="25" t="s">
        <v>72</v>
      </c>
      <c r="C12" s="26" t="s">
        <v>105</v>
      </c>
      <c r="D12" s="27"/>
      <c r="E12" s="27"/>
    </row>
    <row r="13" spans="2:13" ht="21" customHeight="1">
      <c r="B13" s="25" t="s">
        <v>73</v>
      </c>
      <c r="C13" s="26" t="s">
        <v>106</v>
      </c>
      <c r="D13" s="27"/>
      <c r="E13" s="27"/>
    </row>
    <row r="14" spans="2:13" ht="17.25">
      <c r="B14" s="25" t="s">
        <v>74</v>
      </c>
      <c r="C14" s="215">
        <f>H46</f>
        <v>9520665</v>
      </c>
      <c r="D14" s="215"/>
      <c r="E14" s="27"/>
    </row>
    <row r="15" spans="2:13" ht="23.25" customHeight="1" thickBot="1">
      <c r="B15" s="25"/>
      <c r="C15" s="28"/>
      <c r="D15" s="27"/>
      <c r="E15" s="27"/>
      <c r="M15" s="29" t="s">
        <v>75</v>
      </c>
    </row>
    <row r="16" spans="2:13" ht="23.25" customHeight="1" thickBot="1">
      <c r="B16" s="30" t="s">
        <v>76</v>
      </c>
      <c r="C16" s="31" t="s">
        <v>77</v>
      </c>
      <c r="D16" s="216" t="s">
        <v>78</v>
      </c>
      <c r="E16" s="217"/>
      <c r="F16" s="31" t="s">
        <v>79</v>
      </c>
      <c r="G16" s="31" t="s">
        <v>80</v>
      </c>
      <c r="H16" s="31" t="s">
        <v>81</v>
      </c>
      <c r="I16" s="31" t="s">
        <v>271</v>
      </c>
      <c r="J16" s="32" t="s">
        <v>83</v>
      </c>
      <c r="K16" s="33"/>
      <c r="L16" s="34" t="s">
        <v>84</v>
      </c>
      <c r="M16" s="35" t="s">
        <v>85</v>
      </c>
    </row>
    <row r="17" spans="2:13" ht="22.5" customHeight="1">
      <c r="B17" s="251" t="s">
        <v>110</v>
      </c>
      <c r="C17" s="245" t="s">
        <v>111</v>
      </c>
      <c r="D17" s="248" t="s">
        <v>262</v>
      </c>
      <c r="E17" s="249"/>
      <c r="F17" s="36">
        <v>74000</v>
      </c>
      <c r="G17" s="37">
        <v>8</v>
      </c>
      <c r="H17" s="38" t="s">
        <v>107</v>
      </c>
      <c r="I17" s="39">
        <f t="shared" ref="I17:I22" si="0">F17*G17</f>
        <v>592000</v>
      </c>
      <c r="J17" s="40" t="s">
        <v>269</v>
      </c>
      <c r="L17" s="41">
        <v>592000</v>
      </c>
      <c r="M17" s="71">
        <f>I17-L17</f>
        <v>0</v>
      </c>
    </row>
    <row r="18" spans="2:13" ht="22.5" customHeight="1">
      <c r="B18" s="252"/>
      <c r="C18" s="246"/>
      <c r="D18" s="248" t="s">
        <v>266</v>
      </c>
      <c r="E18" s="249"/>
      <c r="F18" s="36">
        <v>370000</v>
      </c>
      <c r="G18" s="37">
        <v>2</v>
      </c>
      <c r="H18" s="38" t="s">
        <v>108</v>
      </c>
      <c r="I18" s="39">
        <f>F18*G18</f>
        <v>740000</v>
      </c>
      <c r="J18" s="40" t="s">
        <v>270</v>
      </c>
      <c r="L18" s="42">
        <v>740000</v>
      </c>
      <c r="M18" s="43">
        <f t="shared" ref="M18:M39" si="1">I18-L18</f>
        <v>0</v>
      </c>
    </row>
    <row r="19" spans="2:13" s="78" customFormat="1" ht="22.5" customHeight="1">
      <c r="B19" s="252"/>
      <c r="C19" s="246"/>
      <c r="D19" s="248" t="s">
        <v>263</v>
      </c>
      <c r="E19" s="249"/>
      <c r="F19" s="36">
        <v>121000</v>
      </c>
      <c r="G19" s="37">
        <v>3</v>
      </c>
      <c r="H19" s="38" t="s">
        <v>261</v>
      </c>
      <c r="I19" s="39">
        <f>F19*G19</f>
        <v>363000</v>
      </c>
      <c r="J19" s="40" t="s">
        <v>270</v>
      </c>
      <c r="L19" s="42">
        <v>363000</v>
      </c>
      <c r="M19" s="43">
        <f>I19-L19</f>
        <v>0</v>
      </c>
    </row>
    <row r="20" spans="2:13" ht="22.5" customHeight="1">
      <c r="B20" s="252"/>
      <c r="C20" s="246"/>
      <c r="D20" s="248" t="s">
        <v>264</v>
      </c>
      <c r="E20" s="249"/>
      <c r="F20" s="36">
        <v>150000</v>
      </c>
      <c r="G20" s="37">
        <v>8</v>
      </c>
      <c r="H20" s="38" t="s">
        <v>108</v>
      </c>
      <c r="I20" s="39">
        <f t="shared" si="0"/>
        <v>1200000</v>
      </c>
      <c r="J20" s="40" t="s">
        <v>270</v>
      </c>
      <c r="L20" s="42">
        <v>1200000</v>
      </c>
      <c r="M20" s="43">
        <f t="shared" si="1"/>
        <v>0</v>
      </c>
    </row>
    <row r="21" spans="2:13" ht="22.5" customHeight="1">
      <c r="B21" s="252"/>
      <c r="C21" s="246"/>
      <c r="D21" s="248" t="s">
        <v>265</v>
      </c>
      <c r="E21" s="249"/>
      <c r="F21" s="36">
        <v>150000</v>
      </c>
      <c r="G21" s="37">
        <v>8</v>
      </c>
      <c r="H21" s="38" t="s">
        <v>109</v>
      </c>
      <c r="I21" s="39">
        <f t="shared" si="0"/>
        <v>1200000</v>
      </c>
      <c r="J21" s="40" t="s">
        <v>270</v>
      </c>
      <c r="L21" s="42">
        <v>1200000</v>
      </c>
      <c r="M21" s="43">
        <f t="shared" si="1"/>
        <v>0</v>
      </c>
    </row>
    <row r="22" spans="2:13" ht="22.5" customHeight="1">
      <c r="B22" s="252"/>
      <c r="C22" s="246"/>
      <c r="D22" s="253" t="s">
        <v>267</v>
      </c>
      <c r="E22" s="254"/>
      <c r="F22" s="48">
        <v>122500</v>
      </c>
      <c r="G22" s="49">
        <v>8</v>
      </c>
      <c r="H22" s="64" t="s">
        <v>107</v>
      </c>
      <c r="I22" s="51">
        <f t="shared" si="0"/>
        <v>980000</v>
      </c>
      <c r="J22" s="40" t="s">
        <v>270</v>
      </c>
      <c r="L22" s="42">
        <f>70000*7</f>
        <v>490000</v>
      </c>
      <c r="M22" s="43">
        <f t="shared" si="1"/>
        <v>490000</v>
      </c>
    </row>
    <row r="23" spans="2:13" ht="22.5" customHeight="1">
      <c r="B23" s="252"/>
      <c r="C23" s="245" t="s">
        <v>125</v>
      </c>
      <c r="D23" s="220" t="s">
        <v>118</v>
      </c>
      <c r="E23" s="220"/>
      <c r="F23" s="36">
        <v>30000</v>
      </c>
      <c r="G23" s="37">
        <v>2</v>
      </c>
      <c r="H23" s="47" t="s">
        <v>119</v>
      </c>
      <c r="I23" s="39">
        <f>F23*G23</f>
        <v>60000</v>
      </c>
      <c r="J23" s="40"/>
      <c r="L23" s="42">
        <f>30000*2</f>
        <v>60000</v>
      </c>
      <c r="M23" s="43">
        <f t="shared" si="1"/>
        <v>0</v>
      </c>
    </row>
    <row r="24" spans="2:13" ht="22.5" customHeight="1">
      <c r="B24" s="252"/>
      <c r="C24" s="246"/>
      <c r="D24" s="248" t="s">
        <v>121</v>
      </c>
      <c r="E24" s="249"/>
      <c r="F24" s="36">
        <v>60000</v>
      </c>
      <c r="G24" s="37">
        <v>7</v>
      </c>
      <c r="H24" s="47" t="s">
        <v>182</v>
      </c>
      <c r="I24" s="39">
        <f>F24*G24</f>
        <v>420000</v>
      </c>
      <c r="J24" s="40"/>
      <c r="L24" s="42">
        <f>60000*7</f>
        <v>420000</v>
      </c>
      <c r="M24" s="43">
        <f t="shared" si="1"/>
        <v>0</v>
      </c>
    </row>
    <row r="25" spans="2:13" ht="23.25" customHeight="1">
      <c r="B25" s="252"/>
      <c r="C25" s="246"/>
      <c r="D25" s="248" t="s">
        <v>117</v>
      </c>
      <c r="E25" s="249"/>
      <c r="F25" s="36">
        <v>15000</v>
      </c>
      <c r="G25" s="37">
        <v>7</v>
      </c>
      <c r="H25" s="47" t="s">
        <v>183</v>
      </c>
      <c r="I25" s="39">
        <f>F25*G25</f>
        <v>105000</v>
      </c>
      <c r="J25" s="40"/>
      <c r="L25" s="42">
        <v>105000</v>
      </c>
      <c r="M25" s="43">
        <f t="shared" si="1"/>
        <v>0</v>
      </c>
    </row>
    <row r="26" spans="2:13" ht="22.5" customHeight="1">
      <c r="B26" s="252"/>
      <c r="C26" s="246"/>
      <c r="D26" s="220" t="s">
        <v>138</v>
      </c>
      <c r="E26" s="220"/>
      <c r="F26" s="36">
        <v>3000</v>
      </c>
      <c r="G26" s="37">
        <v>7</v>
      </c>
      <c r="H26" s="47" t="s">
        <v>137</v>
      </c>
      <c r="I26" s="39">
        <f>F26*G26</f>
        <v>21000</v>
      </c>
      <c r="J26" s="40"/>
      <c r="L26" s="42">
        <f>3000*7</f>
        <v>21000</v>
      </c>
      <c r="M26" s="43">
        <f t="shared" si="1"/>
        <v>0</v>
      </c>
    </row>
    <row r="27" spans="2:13" ht="22.5" customHeight="1">
      <c r="B27" s="252"/>
      <c r="C27" s="246"/>
      <c r="D27" s="250" t="s">
        <v>126</v>
      </c>
      <c r="E27" s="250"/>
      <c r="F27" s="48">
        <v>20000</v>
      </c>
      <c r="G27" s="49">
        <v>7</v>
      </c>
      <c r="H27" s="50" t="s">
        <v>139</v>
      </c>
      <c r="I27" s="39">
        <f t="shared" ref="I27:I34" si="2">F27*G27</f>
        <v>140000</v>
      </c>
      <c r="J27" s="52"/>
      <c r="L27" s="42">
        <f>20000*7</f>
        <v>140000</v>
      </c>
      <c r="M27" s="43">
        <f t="shared" si="1"/>
        <v>0</v>
      </c>
    </row>
    <row r="28" spans="2:13" ht="22.5" customHeight="1">
      <c r="B28" s="252"/>
      <c r="C28" s="246"/>
      <c r="D28" s="250" t="s">
        <v>120</v>
      </c>
      <c r="E28" s="250"/>
      <c r="F28" s="48">
        <v>3000</v>
      </c>
      <c r="G28" s="49">
        <v>7</v>
      </c>
      <c r="H28" s="50" t="s">
        <v>140</v>
      </c>
      <c r="I28" s="39">
        <f t="shared" si="2"/>
        <v>21000</v>
      </c>
      <c r="J28" s="52"/>
      <c r="L28" s="42">
        <f>3000*7</f>
        <v>21000</v>
      </c>
      <c r="M28" s="43">
        <f t="shared" si="1"/>
        <v>0</v>
      </c>
    </row>
    <row r="29" spans="2:13" ht="22.5" customHeight="1">
      <c r="B29" s="252"/>
      <c r="C29" s="246"/>
      <c r="D29" s="250" t="s">
        <v>122</v>
      </c>
      <c r="E29" s="250"/>
      <c r="F29" s="48">
        <v>25000</v>
      </c>
      <c r="G29" s="49">
        <v>7</v>
      </c>
      <c r="H29" s="50" t="s">
        <v>141</v>
      </c>
      <c r="I29" s="39">
        <f t="shared" si="2"/>
        <v>175000</v>
      </c>
      <c r="J29" s="52"/>
      <c r="L29" s="42">
        <f>19000*7</f>
        <v>133000</v>
      </c>
      <c r="M29" s="43">
        <f t="shared" si="1"/>
        <v>42000</v>
      </c>
    </row>
    <row r="30" spans="2:13" ht="22.5" customHeight="1">
      <c r="B30" s="252"/>
      <c r="C30" s="246"/>
      <c r="D30" s="250" t="s">
        <v>142</v>
      </c>
      <c r="E30" s="250"/>
      <c r="F30" s="48">
        <v>12000</v>
      </c>
      <c r="G30" s="49">
        <v>7</v>
      </c>
      <c r="H30" s="50" t="s">
        <v>140</v>
      </c>
      <c r="I30" s="39">
        <f t="shared" si="2"/>
        <v>84000</v>
      </c>
      <c r="J30" s="52"/>
      <c r="L30" s="42">
        <f>12000*7</f>
        <v>84000</v>
      </c>
      <c r="M30" s="43">
        <f t="shared" si="1"/>
        <v>0</v>
      </c>
    </row>
    <row r="31" spans="2:13" ht="22.5" customHeight="1">
      <c r="B31" s="252"/>
      <c r="C31" s="246"/>
      <c r="D31" s="250" t="s">
        <v>123</v>
      </c>
      <c r="E31" s="250"/>
      <c r="F31" s="48">
        <v>15000</v>
      </c>
      <c r="G31" s="49">
        <v>7</v>
      </c>
      <c r="H31" s="50" t="s">
        <v>144</v>
      </c>
      <c r="I31" s="39">
        <f t="shared" si="2"/>
        <v>105000</v>
      </c>
      <c r="J31" s="52"/>
      <c r="L31" s="42">
        <f>15000*7</f>
        <v>105000</v>
      </c>
      <c r="M31" s="43">
        <f t="shared" si="1"/>
        <v>0</v>
      </c>
    </row>
    <row r="32" spans="2:13" ht="22.5" customHeight="1">
      <c r="B32" s="252"/>
      <c r="C32" s="246"/>
      <c r="D32" s="250" t="s">
        <v>187</v>
      </c>
      <c r="E32" s="250"/>
      <c r="F32" s="48">
        <v>140000</v>
      </c>
      <c r="G32" s="49">
        <v>7</v>
      </c>
      <c r="H32" s="50" t="s">
        <v>129</v>
      </c>
      <c r="I32" s="39">
        <f t="shared" si="2"/>
        <v>980000</v>
      </c>
      <c r="J32" s="52"/>
      <c r="L32" s="42">
        <f>120000*7</f>
        <v>840000</v>
      </c>
      <c r="M32" s="43">
        <f t="shared" si="1"/>
        <v>140000</v>
      </c>
    </row>
    <row r="33" spans="2:13" ht="22.5" customHeight="1">
      <c r="B33" s="252"/>
      <c r="C33" s="246"/>
      <c r="D33" s="250" t="s">
        <v>124</v>
      </c>
      <c r="E33" s="250"/>
      <c r="F33" s="48">
        <v>8000</v>
      </c>
      <c r="G33" s="49">
        <v>7</v>
      </c>
      <c r="H33" s="50" t="s">
        <v>86</v>
      </c>
      <c r="I33" s="39">
        <f t="shared" si="2"/>
        <v>56000</v>
      </c>
      <c r="J33" s="52"/>
      <c r="L33" s="42">
        <f>8000*7</f>
        <v>56000</v>
      </c>
      <c r="M33" s="43">
        <f t="shared" si="1"/>
        <v>0</v>
      </c>
    </row>
    <row r="34" spans="2:13" ht="22.5" customHeight="1">
      <c r="B34" s="252"/>
      <c r="C34" s="247"/>
      <c r="D34" s="248" t="s">
        <v>127</v>
      </c>
      <c r="E34" s="249"/>
      <c r="F34" s="48">
        <v>70000</v>
      </c>
      <c r="G34" s="49">
        <v>7</v>
      </c>
      <c r="H34" s="50" t="s">
        <v>143</v>
      </c>
      <c r="I34" s="39">
        <f t="shared" si="2"/>
        <v>490000</v>
      </c>
      <c r="J34" s="52"/>
      <c r="L34" s="42">
        <f>60600*7</f>
        <v>424200</v>
      </c>
      <c r="M34" s="43">
        <f t="shared" si="1"/>
        <v>65800</v>
      </c>
    </row>
    <row r="35" spans="2:13" ht="22.5" customHeight="1">
      <c r="B35" s="252"/>
      <c r="C35" s="245" t="s">
        <v>128</v>
      </c>
      <c r="D35" s="248" t="s">
        <v>268</v>
      </c>
      <c r="E35" s="249"/>
      <c r="F35" s="48">
        <v>0</v>
      </c>
      <c r="G35" s="49">
        <v>7</v>
      </c>
      <c r="H35" s="50" t="s">
        <v>131</v>
      </c>
      <c r="I35" s="51">
        <f>F35*G35</f>
        <v>0</v>
      </c>
      <c r="J35" s="52"/>
      <c r="L35" s="42">
        <f>83800*7</f>
        <v>586600</v>
      </c>
      <c r="M35" s="43">
        <f t="shared" si="1"/>
        <v>-586600</v>
      </c>
    </row>
    <row r="36" spans="2:13" ht="22.5" customHeight="1">
      <c r="B36" s="252"/>
      <c r="C36" s="246"/>
      <c r="D36" s="248" t="s">
        <v>130</v>
      </c>
      <c r="E36" s="249"/>
      <c r="F36" s="48">
        <v>0</v>
      </c>
      <c r="G36" s="49">
        <v>7</v>
      </c>
      <c r="H36" s="50" t="s">
        <v>129</v>
      </c>
      <c r="I36" s="51">
        <f t="shared" ref="I36:I37" si="3">F36*G36</f>
        <v>0</v>
      </c>
      <c r="J36" s="52"/>
      <c r="L36" s="42">
        <f>125000*7</f>
        <v>875000</v>
      </c>
      <c r="M36" s="43">
        <f t="shared" si="1"/>
        <v>-875000</v>
      </c>
    </row>
    <row r="37" spans="2:13" ht="22.5" customHeight="1">
      <c r="B37" s="252"/>
      <c r="C37" s="247"/>
      <c r="D37" s="248" t="s">
        <v>136</v>
      </c>
      <c r="E37" s="249"/>
      <c r="F37" s="48">
        <v>0</v>
      </c>
      <c r="G37" s="49">
        <v>7</v>
      </c>
      <c r="H37" s="50" t="s">
        <v>129</v>
      </c>
      <c r="I37" s="51">
        <f t="shared" si="3"/>
        <v>0</v>
      </c>
      <c r="J37" s="52"/>
      <c r="L37" s="42">
        <f>120000*7</f>
        <v>840000</v>
      </c>
      <c r="M37" s="43">
        <f t="shared" si="1"/>
        <v>-840000</v>
      </c>
    </row>
    <row r="38" spans="2:13" ht="22.5" customHeight="1">
      <c r="B38" s="252"/>
      <c r="C38" s="65" t="s">
        <v>133</v>
      </c>
      <c r="D38" s="248" t="s">
        <v>145</v>
      </c>
      <c r="E38" s="255"/>
      <c r="F38" s="36">
        <v>30000</v>
      </c>
      <c r="G38" s="37">
        <v>7</v>
      </c>
      <c r="H38" s="50" t="s">
        <v>86</v>
      </c>
      <c r="I38" s="39">
        <f>F38*G38</f>
        <v>210000</v>
      </c>
      <c r="J38" s="52"/>
      <c r="L38" s="42">
        <f>10000*7</f>
        <v>70000</v>
      </c>
      <c r="M38" s="43">
        <f t="shared" si="1"/>
        <v>140000</v>
      </c>
    </row>
    <row r="39" spans="2:13" ht="22.5" customHeight="1">
      <c r="B39" s="252"/>
      <c r="C39" s="65" t="s">
        <v>132</v>
      </c>
      <c r="D39" s="248" t="s">
        <v>135</v>
      </c>
      <c r="E39" s="249"/>
      <c r="F39" s="36">
        <v>43000</v>
      </c>
      <c r="G39" s="37">
        <v>7</v>
      </c>
      <c r="H39" s="38" t="s">
        <v>134</v>
      </c>
      <c r="I39" s="39">
        <f>F39*G39</f>
        <v>301000</v>
      </c>
      <c r="J39" s="66"/>
      <c r="L39" s="42">
        <f>50000*7</f>
        <v>350000</v>
      </c>
      <c r="M39" s="43">
        <f t="shared" si="1"/>
        <v>-49000</v>
      </c>
    </row>
    <row r="40" spans="2:13" ht="21.95" customHeight="1" thickBot="1">
      <c r="B40" s="202"/>
      <c r="C40" s="205" t="s">
        <v>190</v>
      </c>
      <c r="D40" s="206"/>
      <c r="E40" s="206"/>
      <c r="F40" s="206"/>
      <c r="G40" s="206"/>
      <c r="H40" s="207">
        <f>SUM(I17:I39)</f>
        <v>8243000</v>
      </c>
      <c r="I40" s="208"/>
      <c r="J40" s="53"/>
      <c r="L40" s="54"/>
      <c r="M40" s="44" t="s">
        <v>88</v>
      </c>
    </row>
    <row r="41" spans="2:13" ht="21.95" customHeight="1">
      <c r="B41" s="201" t="s">
        <v>89</v>
      </c>
      <c r="C41" s="55" t="s">
        <v>90</v>
      </c>
      <c r="D41" s="203" t="s">
        <v>191</v>
      </c>
      <c r="E41" s="204"/>
      <c r="F41" s="45">
        <f>H40*0.05</f>
        <v>412150</v>
      </c>
      <c r="G41" s="46">
        <v>1</v>
      </c>
      <c r="H41" s="56" t="s">
        <v>87</v>
      </c>
      <c r="I41" s="57">
        <f>F41*G41</f>
        <v>412150</v>
      </c>
      <c r="J41" s="58"/>
      <c r="L41" s="54" t="s">
        <v>88</v>
      </c>
      <c r="M41" s="43">
        <f>I41</f>
        <v>412150</v>
      </c>
    </row>
    <row r="42" spans="2:13" ht="21.95" customHeight="1" thickBot="1">
      <c r="B42" s="202"/>
      <c r="C42" s="205" t="s">
        <v>91</v>
      </c>
      <c r="D42" s="206"/>
      <c r="E42" s="206"/>
      <c r="F42" s="206"/>
      <c r="G42" s="206"/>
      <c r="H42" s="207">
        <f>I41</f>
        <v>412150</v>
      </c>
      <c r="I42" s="208"/>
      <c r="J42" s="53"/>
      <c r="L42" s="59" t="s">
        <v>92</v>
      </c>
      <c r="M42" s="60">
        <f>SUM(M17:M41)</f>
        <v>-1060650</v>
      </c>
    </row>
    <row r="43" spans="2:13" ht="15" customHeight="1">
      <c r="B43" s="209"/>
      <c r="C43" s="209"/>
      <c r="D43" s="209"/>
      <c r="E43" s="209"/>
      <c r="F43" s="209"/>
      <c r="G43" s="209"/>
      <c r="H43" s="209"/>
      <c r="I43" s="209"/>
      <c r="J43" s="209"/>
      <c r="L43" s="210"/>
      <c r="M43" s="210"/>
    </row>
    <row r="44" spans="2:13" ht="21.95" customHeight="1">
      <c r="B44" s="192" t="s">
        <v>93</v>
      </c>
      <c r="C44" s="193"/>
      <c r="D44" s="193"/>
      <c r="E44" s="193"/>
      <c r="F44" s="193"/>
      <c r="G44" s="194"/>
      <c r="H44" s="195">
        <f>H40+H42</f>
        <v>8655150</v>
      </c>
      <c r="I44" s="196"/>
      <c r="J44" s="196"/>
      <c r="L44" s="211"/>
      <c r="M44" s="211"/>
    </row>
    <row r="45" spans="2:13" ht="21.95" customHeight="1">
      <c r="B45" s="192" t="s">
        <v>94</v>
      </c>
      <c r="C45" s="193"/>
      <c r="D45" s="193"/>
      <c r="E45" s="193"/>
      <c r="F45" s="193"/>
      <c r="G45" s="194"/>
      <c r="H45" s="195">
        <f>H44*0.1</f>
        <v>865515</v>
      </c>
      <c r="I45" s="196"/>
      <c r="J45" s="196"/>
      <c r="M45" s="61"/>
    </row>
    <row r="46" spans="2:13" ht="21.95" customHeight="1">
      <c r="B46" s="197" t="s">
        <v>95</v>
      </c>
      <c r="C46" s="198"/>
      <c r="D46" s="198"/>
      <c r="E46" s="198"/>
      <c r="F46" s="198"/>
      <c r="G46" s="199"/>
      <c r="H46" s="200">
        <f>H44+H45</f>
        <v>9520665</v>
      </c>
      <c r="I46" s="200"/>
      <c r="J46" s="200"/>
      <c r="L46" s="67"/>
      <c r="M46" s="67"/>
    </row>
    <row r="47" spans="2:13" ht="6.75" customHeight="1"/>
    <row r="48" spans="2:13">
      <c r="B48" s="62" t="s">
        <v>96</v>
      </c>
    </row>
    <row r="49" spans="2:10">
      <c r="B49" s="243" t="s">
        <v>97</v>
      </c>
      <c r="C49" s="243"/>
      <c r="D49" s="243"/>
      <c r="E49" s="243"/>
      <c r="F49" s="243"/>
      <c r="G49" s="243"/>
      <c r="H49" s="243"/>
      <c r="I49" s="243"/>
      <c r="J49" s="243"/>
    </row>
    <row r="50" spans="2:10">
      <c r="B50" s="63" t="s">
        <v>98</v>
      </c>
      <c r="C50" s="63"/>
      <c r="D50" s="63"/>
      <c r="E50" s="63"/>
      <c r="F50" s="63"/>
      <c r="G50" s="63"/>
      <c r="H50" s="63"/>
      <c r="I50" s="63"/>
      <c r="J50" s="63"/>
    </row>
    <row r="51" spans="2:10" ht="10.5" customHeight="1"/>
    <row r="52" spans="2:10" ht="9.75" customHeight="1"/>
  </sheetData>
  <mergeCells count="58">
    <mergeCell ref="H45:J45"/>
    <mergeCell ref="B45:G45"/>
    <mergeCell ref="D19:E19"/>
    <mergeCell ref="B1:J1"/>
    <mergeCell ref="B2:J2"/>
    <mergeCell ref="C3:E3"/>
    <mergeCell ref="G3:J3"/>
    <mergeCell ref="C4:E4"/>
    <mergeCell ref="G4:J4"/>
    <mergeCell ref="C5:E5"/>
    <mergeCell ref="G5:J5"/>
    <mergeCell ref="C6:E6"/>
    <mergeCell ref="G6:J6"/>
    <mergeCell ref="C7:E7"/>
    <mergeCell ref="G7:J7"/>
    <mergeCell ref="D17:E17"/>
    <mergeCell ref="D18:E18"/>
    <mergeCell ref="B9:J10"/>
    <mergeCell ref="B11:J11"/>
    <mergeCell ref="C14:D14"/>
    <mergeCell ref="D16:E16"/>
    <mergeCell ref="H42:I42"/>
    <mergeCell ref="D20:E20"/>
    <mergeCell ref="D21:E21"/>
    <mergeCell ref="D22:E22"/>
    <mergeCell ref="D23:E23"/>
    <mergeCell ref="D26:E26"/>
    <mergeCell ref="D33:E33"/>
    <mergeCell ref="D39:E39"/>
    <mergeCell ref="D38:E38"/>
    <mergeCell ref="D34:E34"/>
    <mergeCell ref="L43:M44"/>
    <mergeCell ref="B44:G44"/>
    <mergeCell ref="H44:J44"/>
    <mergeCell ref="B46:G46"/>
    <mergeCell ref="H46:J46"/>
    <mergeCell ref="B49:J49"/>
    <mergeCell ref="B17:B40"/>
    <mergeCell ref="C17:C22"/>
    <mergeCell ref="D25:E25"/>
    <mergeCell ref="D24:E24"/>
    <mergeCell ref="D31:E31"/>
    <mergeCell ref="B43:J43"/>
    <mergeCell ref="C40:G40"/>
    <mergeCell ref="H40:I40"/>
    <mergeCell ref="B41:B42"/>
    <mergeCell ref="D41:E41"/>
    <mergeCell ref="C42:G42"/>
    <mergeCell ref="C23:C34"/>
    <mergeCell ref="C35:C37"/>
    <mergeCell ref="D35:E35"/>
    <mergeCell ref="D36:E36"/>
    <mergeCell ref="D37:E37"/>
    <mergeCell ref="D30:E30"/>
    <mergeCell ref="D29:E29"/>
    <mergeCell ref="D28:E28"/>
    <mergeCell ref="D32:E32"/>
    <mergeCell ref="D27:E27"/>
  </mergeCells>
  <phoneticPr fontId="21" type="noConversion"/>
  <hyperlinks>
    <hyperlink ref="C7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1"/>
  <sheetViews>
    <sheetView view="pageBreakPreview" topLeftCell="A10" zoomScale="85" zoomScaleNormal="85" zoomScaleSheetLayoutView="85" workbookViewId="0">
      <selection activeCell="N24" sqref="N24"/>
    </sheetView>
  </sheetViews>
  <sheetFormatPr defaultRowHeight="16.5"/>
  <cols>
    <col min="1" max="1" width="2" style="73" customWidth="1"/>
    <col min="2" max="2" width="10.875" style="73" customWidth="1"/>
    <col min="3" max="3" width="14.5" style="73" customWidth="1"/>
    <col min="4" max="4" width="15.375" style="73" customWidth="1"/>
    <col min="5" max="5" width="31.375" style="73" customWidth="1"/>
    <col min="6" max="6" width="10.875" style="73" customWidth="1"/>
    <col min="7" max="7" width="5.5" style="73" customWidth="1"/>
    <col min="8" max="8" width="6" style="73" customWidth="1"/>
    <col min="9" max="9" width="16.25" style="73" customWidth="1"/>
    <col min="10" max="10" width="10.25" style="73" customWidth="1"/>
    <col min="11" max="11" width="2.125" style="73" customWidth="1"/>
    <col min="12" max="12" width="18.125" style="73" customWidth="1"/>
    <col min="13" max="13" width="18.25" style="73" customWidth="1"/>
    <col min="14" max="16384" width="9" style="73"/>
  </cols>
  <sheetData>
    <row r="1" spans="2:13" ht="38.25">
      <c r="B1" s="236" t="s">
        <v>60</v>
      </c>
      <c r="C1" s="237"/>
      <c r="D1" s="237"/>
      <c r="E1" s="237"/>
      <c r="F1" s="237"/>
      <c r="G1" s="237"/>
      <c r="H1" s="237"/>
      <c r="I1" s="237"/>
      <c r="J1" s="237"/>
    </row>
    <row r="2" spans="2:13" ht="17.25" thickBot="1">
      <c r="B2" s="238"/>
      <c r="C2" s="238"/>
      <c r="D2" s="238"/>
      <c r="E2" s="238"/>
      <c r="F2" s="238"/>
      <c r="G2" s="238"/>
      <c r="H2" s="238"/>
      <c r="I2" s="238"/>
      <c r="J2" s="238"/>
    </row>
    <row r="3" spans="2:13">
      <c r="B3" s="16" t="s">
        <v>61</v>
      </c>
      <c r="C3" s="239" t="s">
        <v>192</v>
      </c>
      <c r="D3" s="239"/>
      <c r="E3" s="240"/>
      <c r="F3" s="17" t="s">
        <v>61</v>
      </c>
      <c r="G3" s="241" t="s">
        <v>27</v>
      </c>
      <c r="H3" s="241"/>
      <c r="I3" s="241"/>
      <c r="J3" s="242"/>
    </row>
    <row r="4" spans="2:13">
      <c r="B4" s="18" t="s">
        <v>63</v>
      </c>
      <c r="C4" s="226" t="s">
        <v>101</v>
      </c>
      <c r="D4" s="226"/>
      <c r="E4" s="227"/>
      <c r="F4" s="19" t="s">
        <v>64</v>
      </c>
      <c r="G4" s="228" t="s">
        <v>34</v>
      </c>
      <c r="H4" s="228"/>
      <c r="I4" s="228"/>
      <c r="J4" s="229"/>
    </row>
    <row r="5" spans="2:13">
      <c r="B5" s="18" t="s">
        <v>65</v>
      </c>
      <c r="C5" s="222" t="s">
        <v>102</v>
      </c>
      <c r="D5" s="222"/>
      <c r="E5" s="223"/>
      <c r="F5" s="19" t="s">
        <v>66</v>
      </c>
      <c r="G5" s="224" t="s">
        <v>67</v>
      </c>
      <c r="H5" s="224"/>
      <c r="I5" s="224"/>
      <c r="J5" s="225"/>
    </row>
    <row r="6" spans="2:13">
      <c r="B6" s="18" t="s">
        <v>103</v>
      </c>
      <c r="C6" s="226" t="s">
        <v>248</v>
      </c>
      <c r="D6" s="226"/>
      <c r="E6" s="227"/>
      <c r="F6" s="19" t="s">
        <v>68</v>
      </c>
      <c r="G6" s="228" t="s">
        <v>69</v>
      </c>
      <c r="H6" s="228"/>
      <c r="I6" s="228"/>
      <c r="J6" s="229"/>
    </row>
    <row r="7" spans="2:13" ht="17.25" thickBot="1">
      <c r="B7" s="20" t="s">
        <v>104</v>
      </c>
      <c r="C7" s="230" t="s">
        <v>249</v>
      </c>
      <c r="D7" s="231"/>
      <c r="E7" s="232"/>
      <c r="F7" s="21" t="s">
        <v>70</v>
      </c>
      <c r="G7" s="233">
        <v>45916</v>
      </c>
      <c r="H7" s="234"/>
      <c r="I7" s="234"/>
      <c r="J7" s="235"/>
    </row>
    <row r="8" spans="2:13" ht="11.25" customHeight="1">
      <c r="B8" s="22"/>
      <c r="C8" s="22"/>
      <c r="D8" s="22"/>
      <c r="E8" s="22"/>
      <c r="F8" s="23"/>
      <c r="G8" s="24"/>
      <c r="H8" s="24"/>
      <c r="I8" s="24"/>
      <c r="J8" s="24"/>
    </row>
    <row r="9" spans="2:13" ht="9" customHeight="1">
      <c r="B9" s="212" t="str">
        <f>"『"&amp;C12&amp;"』에 대한 세부견적서를 아래와 같이 전달드립니다."</f>
        <v>『KTO 공동 싱가포르 인플루언서 (오버킬Overkill) 초청 팸투어 』에 대한 세부견적서를 아래와 같이 전달드립니다.</v>
      </c>
      <c r="C9" s="212"/>
      <c r="D9" s="212"/>
      <c r="E9" s="212"/>
      <c r="F9" s="212"/>
      <c r="G9" s="212"/>
      <c r="H9" s="212"/>
      <c r="I9" s="212"/>
      <c r="J9" s="212"/>
    </row>
    <row r="10" spans="2:13" ht="9" customHeight="1">
      <c r="B10" s="212"/>
      <c r="C10" s="212"/>
      <c r="D10" s="212"/>
      <c r="E10" s="212"/>
      <c r="F10" s="212"/>
      <c r="G10" s="212"/>
      <c r="H10" s="212"/>
      <c r="I10" s="212"/>
      <c r="J10" s="212"/>
    </row>
    <row r="11" spans="2:13" ht="19.5" customHeight="1">
      <c r="B11" s="213" t="s">
        <v>71</v>
      </c>
      <c r="C11" s="214"/>
      <c r="D11" s="214"/>
      <c r="E11" s="214"/>
      <c r="F11" s="214"/>
      <c r="G11" s="214"/>
      <c r="H11" s="214"/>
      <c r="I11" s="214"/>
      <c r="J11" s="214"/>
    </row>
    <row r="12" spans="2:13" ht="21" customHeight="1">
      <c r="B12" s="25" t="s">
        <v>72</v>
      </c>
      <c r="C12" s="26" t="s">
        <v>105</v>
      </c>
      <c r="D12" s="27"/>
      <c r="E12" s="27"/>
    </row>
    <row r="13" spans="2:13" ht="21" customHeight="1">
      <c r="B13" s="25" t="s">
        <v>73</v>
      </c>
      <c r="C13" s="26" t="s">
        <v>106</v>
      </c>
      <c r="D13" s="27"/>
      <c r="E13" s="27"/>
    </row>
    <row r="14" spans="2:13" ht="17.25">
      <c r="B14" s="25" t="s">
        <v>74</v>
      </c>
      <c r="C14" s="215">
        <f>H25</f>
        <v>7980060</v>
      </c>
      <c r="D14" s="215"/>
      <c r="E14" s="27"/>
    </row>
    <row r="15" spans="2:13" ht="23.25" customHeight="1" thickBot="1">
      <c r="B15" s="25"/>
      <c r="C15" s="28"/>
      <c r="D15" s="27"/>
      <c r="E15" s="27"/>
      <c r="M15" s="29" t="s">
        <v>75</v>
      </c>
    </row>
    <row r="16" spans="2:13" ht="23.25" customHeight="1">
      <c r="B16" s="30" t="s">
        <v>76</v>
      </c>
      <c r="C16" s="31" t="s">
        <v>77</v>
      </c>
      <c r="D16" s="216" t="s">
        <v>78</v>
      </c>
      <c r="E16" s="217"/>
      <c r="F16" s="31" t="s">
        <v>79</v>
      </c>
      <c r="G16" s="31" t="s">
        <v>80</v>
      </c>
      <c r="H16" s="31" t="s">
        <v>81</v>
      </c>
      <c r="I16" s="31" t="s">
        <v>82</v>
      </c>
      <c r="J16" s="32" t="s">
        <v>83</v>
      </c>
      <c r="K16" s="33"/>
      <c r="L16" s="34" t="s">
        <v>84</v>
      </c>
      <c r="M16" s="35" t="s">
        <v>85</v>
      </c>
    </row>
    <row r="17" spans="2:13" ht="22.5" customHeight="1">
      <c r="B17" s="218" t="s">
        <v>110</v>
      </c>
      <c r="C17" s="65" t="s">
        <v>112</v>
      </c>
      <c r="D17" s="220" t="s">
        <v>113</v>
      </c>
      <c r="E17" s="220"/>
      <c r="F17" s="36">
        <v>780000</v>
      </c>
      <c r="G17" s="37">
        <v>6</v>
      </c>
      <c r="H17" s="50" t="s">
        <v>114</v>
      </c>
      <c r="I17" s="39">
        <f>F17*G17</f>
        <v>4680000</v>
      </c>
      <c r="J17" s="40"/>
      <c r="L17" s="42">
        <v>3520000</v>
      </c>
      <c r="M17" s="43">
        <f t="shared" ref="M17:M18" si="0">I17-L17</f>
        <v>1160000</v>
      </c>
    </row>
    <row r="18" spans="2:13" ht="22.5" customHeight="1">
      <c r="B18" s="244"/>
      <c r="C18" s="74" t="s">
        <v>115</v>
      </c>
      <c r="D18" s="220" t="s">
        <v>252</v>
      </c>
      <c r="E18" s="220"/>
      <c r="F18" s="36">
        <v>350000</v>
      </c>
      <c r="G18" s="37">
        <v>6</v>
      </c>
      <c r="H18" s="50" t="s">
        <v>114</v>
      </c>
      <c r="I18" s="39">
        <f>F18*G18</f>
        <v>2100000</v>
      </c>
      <c r="J18" s="40"/>
      <c r="L18" s="42">
        <f>250000*6</f>
        <v>1500000</v>
      </c>
      <c r="M18" s="43">
        <f t="shared" si="0"/>
        <v>600000</v>
      </c>
    </row>
    <row r="19" spans="2:13" ht="21.95" customHeight="1" thickBot="1">
      <c r="B19" s="219"/>
      <c r="C19" s="205" t="s">
        <v>91</v>
      </c>
      <c r="D19" s="206"/>
      <c r="E19" s="206"/>
      <c r="F19" s="206"/>
      <c r="G19" s="206"/>
      <c r="H19" s="207">
        <f>SUM(I17:I18)</f>
        <v>6780000</v>
      </c>
      <c r="I19" s="208"/>
      <c r="J19" s="53"/>
      <c r="L19" s="54"/>
      <c r="M19" s="44" t="s">
        <v>38</v>
      </c>
    </row>
    <row r="20" spans="2:13" ht="21.95" customHeight="1">
      <c r="B20" s="201" t="s">
        <v>89</v>
      </c>
      <c r="C20" s="55" t="s">
        <v>90</v>
      </c>
      <c r="D20" s="203" t="s">
        <v>251</v>
      </c>
      <c r="E20" s="204"/>
      <c r="F20" s="45">
        <f>H19*0.07</f>
        <v>474600.00000000006</v>
      </c>
      <c r="G20" s="46">
        <v>1</v>
      </c>
      <c r="H20" s="56" t="s">
        <v>87</v>
      </c>
      <c r="I20" s="57">
        <f>F20*G20</f>
        <v>474600.00000000006</v>
      </c>
      <c r="J20" s="58"/>
      <c r="L20" s="54" t="s">
        <v>38</v>
      </c>
      <c r="M20" s="43">
        <f>I20</f>
        <v>474600.00000000006</v>
      </c>
    </row>
    <row r="21" spans="2:13" ht="21.95" customHeight="1" thickBot="1">
      <c r="B21" s="202"/>
      <c r="C21" s="205" t="s">
        <v>91</v>
      </c>
      <c r="D21" s="206"/>
      <c r="E21" s="206"/>
      <c r="F21" s="206"/>
      <c r="G21" s="206"/>
      <c r="H21" s="207">
        <f>I20</f>
        <v>474600.00000000006</v>
      </c>
      <c r="I21" s="208"/>
      <c r="J21" s="53"/>
      <c r="L21" s="59" t="s">
        <v>92</v>
      </c>
      <c r="M21" s="60">
        <f>SUM(M17:M20)</f>
        <v>2234600</v>
      </c>
    </row>
    <row r="22" spans="2:13" ht="15" customHeight="1">
      <c r="B22" s="209"/>
      <c r="C22" s="209"/>
      <c r="D22" s="209"/>
      <c r="E22" s="209"/>
      <c r="F22" s="209"/>
      <c r="G22" s="209"/>
      <c r="H22" s="209"/>
      <c r="I22" s="209"/>
      <c r="J22" s="209"/>
      <c r="L22" s="210"/>
      <c r="M22" s="210"/>
    </row>
    <row r="23" spans="2:13" ht="21.95" customHeight="1">
      <c r="B23" s="192" t="s">
        <v>93</v>
      </c>
      <c r="C23" s="193"/>
      <c r="D23" s="193"/>
      <c r="E23" s="193"/>
      <c r="F23" s="193"/>
      <c r="G23" s="194"/>
      <c r="H23" s="195">
        <f>H19+H21</f>
        <v>7254600</v>
      </c>
      <c r="I23" s="196"/>
      <c r="J23" s="196"/>
      <c r="L23" s="211"/>
      <c r="M23" s="211"/>
    </row>
    <row r="24" spans="2:13" ht="21.95" customHeight="1">
      <c r="B24" s="192" t="s">
        <v>94</v>
      </c>
      <c r="C24" s="193"/>
      <c r="D24" s="193"/>
      <c r="E24" s="193"/>
      <c r="F24" s="193"/>
      <c r="G24" s="194"/>
      <c r="H24" s="195">
        <f>H23*0.1</f>
        <v>725460</v>
      </c>
      <c r="I24" s="196"/>
      <c r="J24" s="196"/>
      <c r="M24" s="61"/>
    </row>
    <row r="25" spans="2:13" ht="21.95" customHeight="1">
      <c r="B25" s="197" t="s">
        <v>95</v>
      </c>
      <c r="C25" s="198"/>
      <c r="D25" s="198"/>
      <c r="E25" s="198"/>
      <c r="F25" s="198"/>
      <c r="G25" s="199"/>
      <c r="H25" s="200">
        <f>H23+H24</f>
        <v>7980060</v>
      </c>
      <c r="I25" s="200"/>
      <c r="J25" s="200"/>
    </row>
    <row r="26" spans="2:13" ht="6.75" customHeight="1"/>
    <row r="27" spans="2:13">
      <c r="B27" s="62" t="s">
        <v>96</v>
      </c>
    </row>
    <row r="28" spans="2:13">
      <c r="B28" s="243" t="s">
        <v>97</v>
      </c>
      <c r="C28" s="243"/>
      <c r="D28" s="243"/>
      <c r="E28" s="243"/>
      <c r="F28" s="243"/>
      <c r="G28" s="243"/>
      <c r="H28" s="243"/>
      <c r="I28" s="243"/>
      <c r="J28" s="243"/>
    </row>
    <row r="29" spans="2:13">
      <c r="B29" s="72" t="s">
        <v>98</v>
      </c>
      <c r="C29" s="72"/>
      <c r="D29" s="72"/>
      <c r="E29" s="72"/>
      <c r="F29" s="72"/>
      <c r="G29" s="72"/>
      <c r="H29" s="72"/>
      <c r="I29" s="72"/>
      <c r="J29" s="72"/>
    </row>
    <row r="30" spans="2:13" ht="10.5" customHeight="1"/>
    <row r="31" spans="2:13" ht="9.75" customHeight="1"/>
  </sheetData>
  <mergeCells count="34">
    <mergeCell ref="B28:J28"/>
    <mergeCell ref="B22:J22"/>
    <mergeCell ref="B24:G24"/>
    <mergeCell ref="H24:J24"/>
    <mergeCell ref="B25:G25"/>
    <mergeCell ref="H25:J25"/>
    <mergeCell ref="L22:M23"/>
    <mergeCell ref="B23:G23"/>
    <mergeCell ref="H23:J23"/>
    <mergeCell ref="B9:J10"/>
    <mergeCell ref="B11:J11"/>
    <mergeCell ref="C14:D14"/>
    <mergeCell ref="D16:E16"/>
    <mergeCell ref="B17:B19"/>
    <mergeCell ref="D17:E17"/>
    <mergeCell ref="D18:E18"/>
    <mergeCell ref="C19:G19"/>
    <mergeCell ref="H19:I19"/>
    <mergeCell ref="B20:B21"/>
    <mergeCell ref="D20:E20"/>
    <mergeCell ref="C21:G21"/>
    <mergeCell ref="H21:I21"/>
    <mergeCell ref="C5:E5"/>
    <mergeCell ref="G5:J5"/>
    <mergeCell ref="C6:E6"/>
    <mergeCell ref="G6:J6"/>
    <mergeCell ref="C7:E7"/>
    <mergeCell ref="G7:J7"/>
    <mergeCell ref="B1:J1"/>
    <mergeCell ref="B2:J2"/>
    <mergeCell ref="C3:E3"/>
    <mergeCell ref="G3:J3"/>
    <mergeCell ref="C4:E4"/>
    <mergeCell ref="G4:J4"/>
  </mergeCells>
  <phoneticPr fontId="21" type="noConversion"/>
  <hyperlinks>
    <hyperlink ref="C7" r:id="rId1" display="leemj1024@korea.kr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1"/>
  <sheetViews>
    <sheetView view="pageBreakPreview" topLeftCell="A7" zoomScale="85" zoomScaleNormal="85" zoomScaleSheetLayoutView="85" workbookViewId="0">
      <selection activeCell="M24" sqref="M24"/>
    </sheetView>
  </sheetViews>
  <sheetFormatPr defaultRowHeight="16.5"/>
  <cols>
    <col min="1" max="1" width="2" style="68" customWidth="1"/>
    <col min="2" max="2" width="10.875" style="68" customWidth="1"/>
    <col min="3" max="3" width="14.5" style="68" customWidth="1"/>
    <col min="4" max="4" width="15.375" style="68" customWidth="1"/>
    <col min="5" max="5" width="31.375" style="68" customWidth="1"/>
    <col min="6" max="6" width="10.875" style="68" customWidth="1"/>
    <col min="7" max="7" width="5.5" style="68" customWidth="1"/>
    <col min="8" max="8" width="6" style="68" customWidth="1"/>
    <col min="9" max="9" width="16.25" style="68" customWidth="1"/>
    <col min="10" max="10" width="10.25" style="68" customWidth="1"/>
    <col min="11" max="11" width="2.125" style="68" customWidth="1"/>
    <col min="12" max="12" width="18.125" style="68" customWidth="1"/>
    <col min="13" max="13" width="18.25" style="68" customWidth="1"/>
    <col min="14" max="16384" width="9" style="68"/>
  </cols>
  <sheetData>
    <row r="1" spans="2:13" ht="38.25">
      <c r="B1" s="236" t="s">
        <v>60</v>
      </c>
      <c r="C1" s="237"/>
      <c r="D1" s="237"/>
      <c r="E1" s="237"/>
      <c r="F1" s="237"/>
      <c r="G1" s="237"/>
      <c r="H1" s="237"/>
      <c r="I1" s="237"/>
      <c r="J1" s="237"/>
    </row>
    <row r="2" spans="2:13" ht="17.25" thickBot="1">
      <c r="B2" s="238"/>
      <c r="C2" s="238"/>
      <c r="D2" s="238"/>
      <c r="E2" s="238"/>
      <c r="F2" s="238"/>
      <c r="G2" s="238"/>
      <c r="H2" s="238"/>
      <c r="I2" s="238"/>
      <c r="J2" s="238"/>
    </row>
    <row r="3" spans="2:13">
      <c r="B3" s="16" t="s">
        <v>61</v>
      </c>
      <c r="C3" s="239" t="s">
        <v>192</v>
      </c>
      <c r="D3" s="239"/>
      <c r="E3" s="240"/>
      <c r="F3" s="17" t="s">
        <v>61</v>
      </c>
      <c r="G3" s="241" t="s">
        <v>27</v>
      </c>
      <c r="H3" s="241"/>
      <c r="I3" s="241"/>
      <c r="J3" s="242"/>
    </row>
    <row r="4" spans="2:13">
      <c r="B4" s="18" t="s">
        <v>63</v>
      </c>
      <c r="C4" s="226" t="s">
        <v>101</v>
      </c>
      <c r="D4" s="226"/>
      <c r="E4" s="227"/>
      <c r="F4" s="19" t="s">
        <v>64</v>
      </c>
      <c r="G4" s="228" t="s">
        <v>34</v>
      </c>
      <c r="H4" s="228"/>
      <c r="I4" s="228"/>
      <c r="J4" s="229"/>
    </row>
    <row r="5" spans="2:13">
      <c r="B5" s="18" t="s">
        <v>65</v>
      </c>
      <c r="C5" s="222" t="s">
        <v>102</v>
      </c>
      <c r="D5" s="222"/>
      <c r="E5" s="223"/>
      <c r="F5" s="19" t="s">
        <v>66</v>
      </c>
      <c r="G5" s="224" t="s">
        <v>67</v>
      </c>
      <c r="H5" s="224"/>
      <c r="I5" s="224"/>
      <c r="J5" s="225"/>
    </row>
    <row r="6" spans="2:13">
      <c r="B6" s="18" t="s">
        <v>103</v>
      </c>
      <c r="C6" s="226" t="s">
        <v>248</v>
      </c>
      <c r="D6" s="226"/>
      <c r="E6" s="227"/>
      <c r="F6" s="19" t="s">
        <v>68</v>
      </c>
      <c r="G6" s="228" t="s">
        <v>69</v>
      </c>
      <c r="H6" s="228"/>
      <c r="I6" s="228"/>
      <c r="J6" s="229"/>
    </row>
    <row r="7" spans="2:13" ht="17.25" thickBot="1">
      <c r="B7" s="20" t="s">
        <v>104</v>
      </c>
      <c r="C7" s="230" t="s">
        <v>249</v>
      </c>
      <c r="D7" s="231"/>
      <c r="E7" s="232"/>
      <c r="F7" s="21" t="s">
        <v>70</v>
      </c>
      <c r="G7" s="233">
        <v>45912</v>
      </c>
      <c r="H7" s="234"/>
      <c r="I7" s="234"/>
      <c r="J7" s="235"/>
    </row>
    <row r="8" spans="2:13" ht="11.25" customHeight="1">
      <c r="B8" s="22"/>
      <c r="C8" s="22"/>
      <c r="D8" s="22"/>
      <c r="E8" s="22"/>
      <c r="F8" s="23"/>
      <c r="G8" s="24"/>
      <c r="H8" s="24"/>
      <c r="I8" s="24"/>
      <c r="J8" s="24"/>
    </row>
    <row r="9" spans="2:13" ht="9" customHeight="1">
      <c r="B9" s="212" t="str">
        <f>"『"&amp;C12&amp;"』에 대한 세부견적서를 아래와 같이 전달드립니다."</f>
        <v>『KTO 공동 싱가포르 인플루언서 (오버킬Overkill) 초청 팸투어 』에 대한 세부견적서를 아래와 같이 전달드립니다.</v>
      </c>
      <c r="C9" s="212"/>
      <c r="D9" s="212"/>
      <c r="E9" s="212"/>
      <c r="F9" s="212"/>
      <c r="G9" s="212"/>
      <c r="H9" s="212"/>
      <c r="I9" s="212"/>
      <c r="J9" s="212"/>
    </row>
    <row r="10" spans="2:13" ht="9" customHeight="1">
      <c r="B10" s="212"/>
      <c r="C10" s="212"/>
      <c r="D10" s="212"/>
      <c r="E10" s="212"/>
      <c r="F10" s="212"/>
      <c r="G10" s="212"/>
      <c r="H10" s="212"/>
      <c r="I10" s="212"/>
      <c r="J10" s="212"/>
    </row>
    <row r="11" spans="2:13" ht="19.5" customHeight="1">
      <c r="B11" s="213" t="s">
        <v>71</v>
      </c>
      <c r="C11" s="214"/>
      <c r="D11" s="214"/>
      <c r="E11" s="214"/>
      <c r="F11" s="214"/>
      <c r="G11" s="214"/>
      <c r="H11" s="214"/>
      <c r="I11" s="214"/>
      <c r="J11" s="214"/>
    </row>
    <row r="12" spans="2:13" ht="21" customHeight="1">
      <c r="B12" s="25" t="s">
        <v>72</v>
      </c>
      <c r="C12" s="26" t="s">
        <v>105</v>
      </c>
      <c r="D12" s="27"/>
      <c r="E12" s="27"/>
    </row>
    <row r="13" spans="2:13" ht="21" customHeight="1">
      <c r="B13" s="25" t="s">
        <v>73</v>
      </c>
      <c r="C13" s="26" t="s">
        <v>106</v>
      </c>
      <c r="D13" s="27"/>
      <c r="E13" s="27"/>
    </row>
    <row r="14" spans="2:13" ht="17.25">
      <c r="B14" s="25" t="s">
        <v>74</v>
      </c>
      <c r="C14" s="215">
        <f>H25</f>
        <v>8767440</v>
      </c>
      <c r="D14" s="215"/>
      <c r="E14" s="27"/>
    </row>
    <row r="15" spans="2:13" ht="23.25" customHeight="1" thickBot="1">
      <c r="B15" s="25"/>
      <c r="C15" s="28"/>
      <c r="D15" s="27"/>
      <c r="E15" s="27"/>
      <c r="M15" s="29" t="s">
        <v>75</v>
      </c>
    </row>
    <row r="16" spans="2:13" ht="23.25" customHeight="1">
      <c r="B16" s="30" t="s">
        <v>76</v>
      </c>
      <c r="C16" s="31" t="s">
        <v>77</v>
      </c>
      <c r="D16" s="216" t="s">
        <v>78</v>
      </c>
      <c r="E16" s="217"/>
      <c r="F16" s="31" t="s">
        <v>79</v>
      </c>
      <c r="G16" s="31" t="s">
        <v>80</v>
      </c>
      <c r="H16" s="31" t="s">
        <v>81</v>
      </c>
      <c r="I16" s="31" t="s">
        <v>82</v>
      </c>
      <c r="J16" s="32" t="s">
        <v>83</v>
      </c>
      <c r="K16" s="33"/>
      <c r="L16" s="34" t="s">
        <v>84</v>
      </c>
      <c r="M16" s="35" t="s">
        <v>85</v>
      </c>
    </row>
    <row r="17" spans="2:13" ht="22.5" customHeight="1">
      <c r="B17" s="218" t="s">
        <v>110</v>
      </c>
      <c r="C17" s="65" t="s">
        <v>112</v>
      </c>
      <c r="D17" s="220" t="s">
        <v>113</v>
      </c>
      <c r="E17" s="220"/>
      <c r="F17" s="36">
        <v>830000</v>
      </c>
      <c r="G17" s="37">
        <v>6</v>
      </c>
      <c r="H17" s="50" t="s">
        <v>114</v>
      </c>
      <c r="I17" s="39">
        <f>F17*G17</f>
        <v>4980000</v>
      </c>
      <c r="J17" s="40"/>
      <c r="L17" s="42">
        <v>3520000</v>
      </c>
      <c r="M17" s="43">
        <f t="shared" ref="M17:M18" si="0">I17-L17</f>
        <v>1460000</v>
      </c>
    </row>
    <row r="18" spans="2:13" ht="22.5" customHeight="1">
      <c r="B18" s="244"/>
      <c r="C18" s="70" t="s">
        <v>115</v>
      </c>
      <c r="D18" s="220" t="s">
        <v>116</v>
      </c>
      <c r="E18" s="220"/>
      <c r="F18" s="36">
        <v>400000</v>
      </c>
      <c r="G18" s="37">
        <v>6</v>
      </c>
      <c r="H18" s="50" t="s">
        <v>114</v>
      </c>
      <c r="I18" s="39">
        <f>F18*G18</f>
        <v>2400000</v>
      </c>
      <c r="J18" s="40"/>
      <c r="L18" s="42">
        <f>200000*6</f>
        <v>1200000</v>
      </c>
      <c r="M18" s="43">
        <f t="shared" si="0"/>
        <v>1200000</v>
      </c>
    </row>
    <row r="19" spans="2:13" ht="21.95" customHeight="1" thickBot="1">
      <c r="B19" s="219"/>
      <c r="C19" s="205" t="s">
        <v>91</v>
      </c>
      <c r="D19" s="206"/>
      <c r="E19" s="206"/>
      <c r="F19" s="206"/>
      <c r="G19" s="206"/>
      <c r="H19" s="207">
        <f>SUM(I17:I18)</f>
        <v>7380000</v>
      </c>
      <c r="I19" s="208"/>
      <c r="J19" s="53"/>
      <c r="L19" s="54"/>
      <c r="M19" s="44" t="s">
        <v>38</v>
      </c>
    </row>
    <row r="20" spans="2:13" ht="21.95" customHeight="1">
      <c r="B20" s="201" t="s">
        <v>89</v>
      </c>
      <c r="C20" s="55" t="s">
        <v>90</v>
      </c>
      <c r="D20" s="203" t="s">
        <v>250</v>
      </c>
      <c r="E20" s="204"/>
      <c r="F20" s="45">
        <f>H19*0.08</f>
        <v>590400</v>
      </c>
      <c r="G20" s="46">
        <v>1</v>
      </c>
      <c r="H20" s="56" t="s">
        <v>87</v>
      </c>
      <c r="I20" s="57">
        <f>F20*G20</f>
        <v>590400</v>
      </c>
      <c r="J20" s="58"/>
      <c r="L20" s="54" t="s">
        <v>38</v>
      </c>
      <c r="M20" s="43">
        <f>I20</f>
        <v>590400</v>
      </c>
    </row>
    <row r="21" spans="2:13" ht="21.95" customHeight="1" thickBot="1">
      <c r="B21" s="202"/>
      <c r="C21" s="205" t="s">
        <v>91</v>
      </c>
      <c r="D21" s="206"/>
      <c r="E21" s="206"/>
      <c r="F21" s="206"/>
      <c r="G21" s="206"/>
      <c r="H21" s="207">
        <f>I20</f>
        <v>590400</v>
      </c>
      <c r="I21" s="208"/>
      <c r="J21" s="53"/>
      <c r="L21" s="59" t="s">
        <v>92</v>
      </c>
      <c r="M21" s="60">
        <f>SUM(M17:M20)</f>
        <v>3250400</v>
      </c>
    </row>
    <row r="22" spans="2:13" ht="15" customHeight="1">
      <c r="B22" s="209"/>
      <c r="C22" s="209"/>
      <c r="D22" s="209"/>
      <c r="E22" s="209"/>
      <c r="F22" s="209"/>
      <c r="G22" s="209"/>
      <c r="H22" s="209"/>
      <c r="I22" s="209"/>
      <c r="J22" s="209"/>
      <c r="L22" s="210"/>
      <c r="M22" s="210"/>
    </row>
    <row r="23" spans="2:13" ht="21.95" customHeight="1">
      <c r="B23" s="192" t="s">
        <v>93</v>
      </c>
      <c r="C23" s="193"/>
      <c r="D23" s="193"/>
      <c r="E23" s="193"/>
      <c r="F23" s="193"/>
      <c r="G23" s="194"/>
      <c r="H23" s="195">
        <f>H19+H21</f>
        <v>7970400</v>
      </c>
      <c r="I23" s="196"/>
      <c r="J23" s="196"/>
      <c r="L23" s="211"/>
      <c r="M23" s="211"/>
    </row>
    <row r="24" spans="2:13" ht="21.95" customHeight="1">
      <c r="B24" s="192" t="s">
        <v>94</v>
      </c>
      <c r="C24" s="193"/>
      <c r="D24" s="193"/>
      <c r="E24" s="193"/>
      <c r="F24" s="193"/>
      <c r="G24" s="194"/>
      <c r="H24" s="195">
        <f>H23*0.1</f>
        <v>797040</v>
      </c>
      <c r="I24" s="196"/>
      <c r="J24" s="196"/>
      <c r="M24" s="61"/>
    </row>
    <row r="25" spans="2:13" ht="21.95" customHeight="1">
      <c r="B25" s="197" t="s">
        <v>95</v>
      </c>
      <c r="C25" s="198"/>
      <c r="D25" s="198"/>
      <c r="E25" s="198"/>
      <c r="F25" s="198"/>
      <c r="G25" s="199"/>
      <c r="H25" s="200">
        <f>H23+H24</f>
        <v>8767440</v>
      </c>
      <c r="I25" s="200"/>
      <c r="J25" s="200"/>
    </row>
    <row r="26" spans="2:13" ht="6.75" customHeight="1"/>
    <row r="27" spans="2:13">
      <c r="B27" s="62" t="s">
        <v>96</v>
      </c>
    </row>
    <row r="28" spans="2:13">
      <c r="B28" s="243" t="s">
        <v>97</v>
      </c>
      <c r="C28" s="243"/>
      <c r="D28" s="243"/>
      <c r="E28" s="243"/>
      <c r="F28" s="243"/>
      <c r="G28" s="243"/>
      <c r="H28" s="243"/>
      <c r="I28" s="243"/>
      <c r="J28" s="243"/>
    </row>
    <row r="29" spans="2:13">
      <c r="B29" s="69" t="s">
        <v>98</v>
      </c>
      <c r="C29" s="69"/>
      <c r="D29" s="69"/>
      <c r="E29" s="69"/>
      <c r="F29" s="69"/>
      <c r="G29" s="69"/>
      <c r="H29" s="69"/>
      <c r="I29" s="69"/>
      <c r="J29" s="69"/>
    </row>
    <row r="30" spans="2:13" ht="10.5" customHeight="1"/>
    <row r="31" spans="2:13" ht="9.75" customHeight="1"/>
  </sheetData>
  <mergeCells count="34">
    <mergeCell ref="B24:G24"/>
    <mergeCell ref="H24:J24"/>
    <mergeCell ref="B25:G25"/>
    <mergeCell ref="H25:J25"/>
    <mergeCell ref="B28:J28"/>
    <mergeCell ref="L22:M23"/>
    <mergeCell ref="B23:G23"/>
    <mergeCell ref="H23:J23"/>
    <mergeCell ref="D17:E17"/>
    <mergeCell ref="D18:E18"/>
    <mergeCell ref="C19:G19"/>
    <mergeCell ref="H19:I19"/>
    <mergeCell ref="B17:B19"/>
    <mergeCell ref="B20:B21"/>
    <mergeCell ref="D20:E20"/>
    <mergeCell ref="C21:G21"/>
    <mergeCell ref="H21:I21"/>
    <mergeCell ref="B22:J22"/>
    <mergeCell ref="B9:J10"/>
    <mergeCell ref="B11:J11"/>
    <mergeCell ref="C14:D14"/>
    <mergeCell ref="D16:E16"/>
    <mergeCell ref="C5:E5"/>
    <mergeCell ref="G5:J5"/>
    <mergeCell ref="C6:E6"/>
    <mergeCell ref="G6:J6"/>
    <mergeCell ref="C7:E7"/>
    <mergeCell ref="G7:J7"/>
    <mergeCell ref="B1:J1"/>
    <mergeCell ref="B2:J2"/>
    <mergeCell ref="C3:E3"/>
    <mergeCell ref="G3:J3"/>
    <mergeCell ref="C4:E4"/>
    <mergeCell ref="G4:J4"/>
  </mergeCells>
  <phoneticPr fontId="21" type="noConversion"/>
  <hyperlinks>
    <hyperlink ref="C7" r:id="rId1" display="leemj1024@korea.kr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6</vt:i4>
      </vt:variant>
    </vt:vector>
  </HeadingPairs>
  <TitlesOfParts>
    <vt:vector size="12" baseType="lpstr">
      <vt:lpstr>일정표</vt:lpstr>
      <vt:lpstr>세부견적서 KTO</vt:lpstr>
      <vt:lpstr>세부견적서 강원재단</vt:lpstr>
      <vt:lpstr>세부견적서_실견적</vt:lpstr>
      <vt:lpstr>세부견적서3차</vt:lpstr>
      <vt:lpstr>세부견적서2차</vt:lpstr>
      <vt:lpstr>'세부견적서 KTO'!Print_Area</vt:lpstr>
      <vt:lpstr>'세부견적서 강원재단'!Print_Area</vt:lpstr>
      <vt:lpstr>세부견적서_실견적!Print_Area</vt:lpstr>
      <vt:lpstr>세부견적서2차!Print_Area</vt:lpstr>
      <vt:lpstr>세부견적서3차!Print_Area</vt:lpstr>
      <vt:lpstr>일정표!Print_Area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TK-SUNNY</dc:creator>
  <cp:lastModifiedBy>USER</cp:lastModifiedBy>
  <cp:lastPrinted>2025-09-30T04:59:38Z</cp:lastPrinted>
  <dcterms:created xsi:type="dcterms:W3CDTF">2024-05-28T05:32:14Z</dcterms:created>
  <dcterms:modified xsi:type="dcterms:W3CDTF">2025-09-30T08:02:05Z</dcterms:modified>
</cp:coreProperties>
</file>